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DieseArbeitsmappe"/>
  <bookViews>
    <workbookView xWindow="0" yWindow="-15" windowWidth="14400" windowHeight="12780"/>
  </bookViews>
  <sheets>
    <sheet name="Modellwerte" sheetId="2" r:id="rId1"/>
    <sheet name="Umsetzungstabellen" sheetId="3" r:id="rId2"/>
    <sheet name="Versionshistorie" sheetId="4" r:id="rId3"/>
    <sheet name="Übersicht" sheetId="6" r:id="rId4"/>
    <sheet name="diag_flugzeiten" sheetId="7" r:id="rId5"/>
  </sheets>
  <functionGroups builtInGroupCount="17"/>
  <definedNames>
    <definedName name="_xlnm._FilterDatabase" localSheetId="0" hidden="1">Modellwerte!$A$1:$W$70</definedName>
    <definedName name="anzahl">#REF!</definedName>
    <definedName name="Bedingung">Umsetzungstabellen!$B$60:$C$62</definedName>
    <definedName name="Bedingung_MX">Umsetzungstabellen!$B$126:$C$128</definedName>
    <definedName name="dateiname">Modellwerte!$E$2</definedName>
    <definedName name="_xlnm.Print_Titles" localSheetId="0">Modellwerte!$A:$E</definedName>
    <definedName name="ein_aus">Umsetzungstabellen!$B$133:$C$134</definedName>
    <definedName name="Flügeltyp">Umsetzungstabellen!$B$9:$C$15</definedName>
    <definedName name="fw_vers">Modellwerte!$E$4</definedName>
    <definedName name="Inhalt">Modellwerte!$E$1</definedName>
    <definedName name="ja_nein">Umsetzungstabellen!$B$130:$C$131</definedName>
    <definedName name="L_Index">Umsetzungstabellen!$C$68:$D$123</definedName>
    <definedName name="L_Schalter">Umsetzungstabellen!$B$68:$D$123</definedName>
    <definedName name="l_schalter_eintraege">Umsetzungstabellen!$E$68:$W$123</definedName>
    <definedName name="Laufrichtung">Umsetzungstabellen!$B$54:$C$55</definedName>
    <definedName name="Leitwerkstyp">Umsetzungstabellen!$B$17:$C$21</definedName>
    <definedName name="Logtyp">Umsetzungstabellen!$B$64:$C$66</definedName>
    <definedName name="mixer">Modellwerte!$A$64</definedName>
    <definedName name="mixer_einstellungen">Modellwerte!$A$69</definedName>
    <definedName name="mixer_inhalt">Modellwerte!$E$64</definedName>
    <definedName name="Modellname">Modellwerte!$E$5</definedName>
    <definedName name="Modelltyp">Umsetzungstabellen!$B$23:$C$24</definedName>
    <definedName name="mono_par_inhalt">Modellwerte!$D$2:$D$19</definedName>
    <definedName name="multi_par1">Modellwerte!$F:$F</definedName>
    <definedName name="par_file">Modellwerte!$B$1</definedName>
    <definedName name="par_inhalt">Modellwerte!$D$1</definedName>
    <definedName name="par_typ">Modellwerte!$C$1</definedName>
    <definedName name="param1">Modellwerte!$4:$4</definedName>
    <definedName name="Parameter">Modellwerte!$A$1</definedName>
    <definedName name="pfad">Modellwerte!$E$3</definedName>
    <definedName name="Schalter">Umsetzungstabellen!$B$27:$W$47</definedName>
    <definedName name="schalter_eintraege">Umsetzungstabellen!$D$27:$W$47</definedName>
    <definedName name="Schalterstellung">Umsetzungstabellen!$B$50:$C$52</definedName>
    <definedName name="Servo">Umsetzungstabellen!$B$137:$C$177</definedName>
    <definedName name="sv_empf">Übersicht!$C$2:$G$32</definedName>
    <definedName name="sv_function">Modellwerte!$F$22:$G$27</definedName>
    <definedName name="sv_funktion">Modellwerte!$F$22</definedName>
    <definedName name="sv_phase">Modellwerte!$F$20:$G$21</definedName>
    <definedName name="uebergabe">Modellwerte!#REF!</definedName>
    <definedName name="User_Menu">Umsetzungstabellen!$B$179:$C$233</definedName>
    <definedName name="username">Modellwerte!$J$1</definedName>
    <definedName name="Vergleich">Umsetzungstabellen!$B$57:$C$58</definedName>
  </definedNames>
  <calcPr calcId="145621"/>
</workbook>
</file>

<file path=xl/calcChain.xml><?xml version="1.0" encoding="utf-8"?>
<calcChain xmlns="http://schemas.openxmlformats.org/spreadsheetml/2006/main">
  <c r="E39" i="2" l="1"/>
  <c r="E83" i="2"/>
  <c r="E81" i="2"/>
  <c r="E55" i="2"/>
  <c r="E44" i="2"/>
  <c r="E62" i="2"/>
  <c r="E45" i="2"/>
  <c r="E56" i="2"/>
  <c r="E67" i="2"/>
  <c r="E27" i="2"/>
  <c r="E57" i="2"/>
  <c r="E68" i="2"/>
  <c r="E78" i="2"/>
  <c r="E60" i="2"/>
  <c r="E50" i="2"/>
  <c r="E61" i="2"/>
  <c r="E54" i="2"/>
  <c r="E48" i="2"/>
  <c r="E63" i="2"/>
  <c r="E82" i="2"/>
  <c r="E49" i="2"/>
  <c r="E66" i="2"/>
  <c r="E53" i="2"/>
  <c r="E38" i="2" l="1"/>
  <c r="E37" i="2"/>
  <c r="E36" i="2"/>
  <c r="E35" i="2"/>
  <c r="E59" i="2"/>
  <c r="E65" i="2"/>
  <c r="E47" i="2"/>
  <c r="E52" i="2"/>
  <c r="E80" i="2"/>
  <c r="E43" i="2"/>
  <c r="E77" i="2"/>
  <c r="B70" i="2" l="1"/>
  <c r="B71" i="2" s="1"/>
  <c r="B72" i="2" l="1"/>
  <c r="B73" i="2" s="1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E24" i="2"/>
  <c r="E25" i="2"/>
  <c r="E26" i="2"/>
  <c r="E75" i="2"/>
  <c r="E70" i="2"/>
  <c r="E71" i="2"/>
  <c r="G17" i="6" l="1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E72" i="2"/>
  <c r="E73" i="2"/>
  <c r="D119" i="3" l="1"/>
  <c r="D120" i="3"/>
  <c r="D121" i="3"/>
  <c r="D69" i="3"/>
  <c r="F63" i="3" s="1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22" i="3"/>
  <c r="D123" i="3"/>
  <c r="D68" i="3"/>
  <c r="E23" i="2"/>
  <c r="E17" i="2"/>
  <c r="E14" i="2"/>
  <c r="U26" i="3" l="1"/>
  <c r="V26" i="3" s="1"/>
  <c r="W26" i="3" s="1"/>
  <c r="E21" i="2"/>
  <c r="E11" i="2"/>
  <c r="D75" i="2" l="1"/>
  <c r="E150" i="3"/>
  <c r="F150" i="3" s="1"/>
  <c r="H150" i="3" s="1"/>
  <c r="E149" i="3"/>
  <c r="F149" i="3" s="1"/>
  <c r="H149" i="3" s="1"/>
  <c r="E158" i="3"/>
  <c r="F158" i="3" s="1"/>
  <c r="H158" i="3" s="1"/>
  <c r="E159" i="3"/>
  <c r="F159" i="3" s="1"/>
  <c r="H159" i="3" s="1"/>
  <c r="E160" i="3"/>
  <c r="F160" i="3" s="1"/>
  <c r="H160" i="3" s="1"/>
  <c r="E161" i="3"/>
  <c r="F161" i="3" s="1"/>
  <c r="H161" i="3" s="1"/>
  <c r="E162" i="3"/>
  <c r="F162" i="3" s="1"/>
  <c r="H162" i="3" s="1"/>
  <c r="E163" i="3"/>
  <c r="F163" i="3" s="1"/>
  <c r="H163" i="3" s="1"/>
  <c r="E164" i="3"/>
  <c r="F164" i="3" s="1"/>
  <c r="H164" i="3" s="1"/>
  <c r="C166" i="3"/>
  <c r="E40" i="2" s="1"/>
  <c r="C167" i="3"/>
  <c r="E41" i="2" s="1"/>
  <c r="C168" i="3"/>
  <c r="C169" i="3"/>
  <c r="C170" i="3"/>
  <c r="C171" i="3"/>
  <c r="C172" i="3"/>
  <c r="C173" i="3"/>
  <c r="C174" i="3"/>
  <c r="C175" i="3"/>
  <c r="C176" i="3"/>
  <c r="C177" i="3"/>
  <c r="C165" i="3"/>
  <c r="E13" i="2"/>
  <c r="E18" i="2"/>
  <c r="E16" i="2"/>
  <c r="E15" i="2"/>
  <c r="E12" i="2"/>
  <c r="G150" i="3" l="1"/>
  <c r="G149" i="3"/>
  <c r="G164" i="3"/>
  <c r="G163" i="3"/>
  <c r="G162" i="3"/>
  <c r="G161" i="3"/>
  <c r="G160" i="3"/>
  <c r="G159" i="3"/>
  <c r="G158" i="3"/>
  <c r="E138" i="3" l="1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G157" i="3" s="1"/>
  <c r="G148" i="3" l="1"/>
  <c r="H148" i="3"/>
  <c r="G153" i="3"/>
  <c r="H153" i="3"/>
  <c r="G144" i="3"/>
  <c r="H144" i="3"/>
  <c r="G154" i="3"/>
  <c r="H154" i="3"/>
  <c r="G140" i="3"/>
  <c r="H140" i="3"/>
  <c r="G147" i="3"/>
  <c r="H147" i="3"/>
  <c r="G156" i="3"/>
  <c r="H156" i="3"/>
  <c r="G142" i="3"/>
  <c r="H142" i="3"/>
  <c r="H138" i="3"/>
  <c r="G138" i="3"/>
  <c r="G143" i="3"/>
  <c r="H143" i="3"/>
  <c r="H146" i="3"/>
  <c r="G146" i="3"/>
  <c r="G151" i="3"/>
  <c r="H151" i="3"/>
  <c r="G141" i="3"/>
  <c r="H141" i="3"/>
  <c r="G139" i="3"/>
  <c r="H139" i="3"/>
  <c r="G152" i="3"/>
  <c r="H152" i="3"/>
  <c r="G155" i="3"/>
  <c r="H155" i="3"/>
  <c r="G145" i="3"/>
  <c r="H145" i="3"/>
  <c r="H157" i="3"/>
  <c r="E166" i="3" l="1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65" i="3"/>
  <c r="F165" i="3" s="1"/>
  <c r="H177" i="3" l="1"/>
  <c r="G177" i="3"/>
  <c r="G169" i="3"/>
  <c r="H169" i="3"/>
  <c r="H176" i="3"/>
  <c r="G176" i="3"/>
  <c r="G172" i="3"/>
  <c r="H172" i="3"/>
  <c r="H168" i="3"/>
  <c r="G168" i="3"/>
  <c r="H175" i="3"/>
  <c r="G175" i="3"/>
  <c r="G171" i="3"/>
  <c r="H171" i="3"/>
  <c r="G167" i="3"/>
  <c r="H167" i="3"/>
  <c r="G173" i="3"/>
  <c r="H173" i="3"/>
  <c r="H165" i="3"/>
  <c r="G165" i="3"/>
  <c r="G174" i="3"/>
  <c r="H174" i="3"/>
  <c r="G170" i="3"/>
  <c r="H170" i="3"/>
  <c r="G166" i="3"/>
  <c r="H166" i="3"/>
  <c r="E137" i="3"/>
  <c r="F137" i="3" s="1"/>
  <c r="G137" i="3" l="1"/>
  <c r="H137" i="3"/>
  <c r="E19" i="2"/>
  <c r="E4" i="2"/>
  <c r="E33" i="2"/>
  <c r="B96" i="3" l="1"/>
  <c r="B97" i="3" s="1"/>
  <c r="B98" i="3" s="1"/>
  <c r="E29" i="2"/>
  <c r="E31" i="2"/>
  <c r="E32" i="2"/>
  <c r="E30" i="2"/>
  <c r="B28" i="3" l="1"/>
  <c r="E8" i="2"/>
  <c r="E6" i="2"/>
  <c r="E7" i="2"/>
  <c r="E10" i="2"/>
  <c r="E5" i="2"/>
  <c r="E9" i="2"/>
  <c r="B29" i="3" l="1"/>
  <c r="B30" i="3" l="1"/>
  <c r="B31" i="3" l="1"/>
  <c r="B32" i="3" l="1"/>
  <c r="B33" i="3" l="1"/>
  <c r="B34" i="3" l="1"/>
  <c r="B35" i="3" l="1"/>
  <c r="B36" i="3" l="1"/>
  <c r="B37" i="3" l="1"/>
  <c r="B38" i="3" l="1"/>
  <c r="B86" i="3" l="1"/>
  <c r="B87" i="3" l="1"/>
  <c r="B88" i="3" l="1"/>
  <c r="B89" i="3" l="1"/>
  <c r="B90" i="3" l="1"/>
  <c r="B91" i="3" l="1"/>
</calcChain>
</file>

<file path=xl/comments1.xml><?xml version="1.0" encoding="utf-8"?>
<comments xmlns="http://schemas.openxmlformats.org/spreadsheetml/2006/main">
  <authors>
    <author>hermann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Achtung: Makros, Funktionen und Formeln  setzen die Sender-Firmware V 3.02 voraus. Bei älterem Versionen können eventuell Ungereimtheiten auftreten!!!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Umsetzungstabelle = "sv_phase"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Umsetzungstabelle = "sv_phase"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Segoe UI"/>
            <family val="2"/>
          </rPr>
          <t>StP 1 = Geber oder Schalter, Ums.Tab.= "Schalter"
StP 7 = logischer Schalter oder Telemetrieschalter, Ums.Tab = "L_Schalter"
StP 6 = Schalterstellung oder Servisignallänge</t>
        </r>
      </text>
    </comment>
    <comment ref="F22" authorId="0">
      <text>
        <r>
          <rPr>
            <b/>
            <sz val="9"/>
            <color indexed="81"/>
            <rFont val="Segoe UI"/>
            <family val="2"/>
          </rPr>
          <t>Umsetzungstabelle = "sv_function"</t>
        </r>
      </text>
    </comment>
    <comment ref="G22" authorId="0">
      <text>
        <r>
          <rPr>
            <b/>
            <sz val="9"/>
            <color indexed="81"/>
            <rFont val="Segoe UI"/>
            <family val="2"/>
          </rPr>
          <t>Umsetzungstabelle = "sv_function"</t>
        </r>
      </text>
    </comment>
    <comment ref="H22" authorId="0">
      <text>
        <r>
          <rPr>
            <b/>
            <sz val="9"/>
            <color indexed="81"/>
            <rFont val="Segoe UI"/>
            <family val="2"/>
          </rPr>
          <t>StP 1 = Geber oder Schalter, Ums.Tab.= "Schalter"
StP 7 = logischer Schalter oder Telemetrieschalter, Ums.Tab = "L_Schalter"
StP 6 = Schalterstellung oder Servisignallänge</t>
        </r>
      </text>
    </comment>
    <comment ref="F28" authorId="0">
      <text>
        <r>
          <rPr>
            <b/>
            <sz val="9"/>
            <color indexed="81"/>
            <rFont val="Segoe UI"/>
            <family val="2"/>
          </rPr>
          <t>Index der zugeordneten Flugphase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4" authorId="0">
      <text>
        <r>
          <rPr>
            <b/>
            <sz val="9"/>
            <color indexed="81"/>
            <rFont val="Segoe UI"/>
            <family val="2"/>
          </rPr>
          <t>256 = Servo keinem Geber/Schalter zugewiesen
alle anderen Werte sind mir leider noch ein Rätsel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42" authorId="0">
      <text>
        <r>
          <rPr>
            <b/>
            <sz val="9"/>
            <color indexed="81"/>
            <rFont val="Segoe UI"/>
            <family val="2"/>
          </rPr>
          <t>Zeit in Millisekunden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42" authorId="0">
      <text>
        <r>
          <rPr>
            <b/>
            <sz val="9"/>
            <color indexed="81"/>
            <rFont val="Segoe UI"/>
            <family val="2"/>
          </rPr>
          <t>Zeit in Millisekunden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42" authorId="0">
      <text>
        <r>
          <rPr>
            <b/>
            <sz val="9"/>
            <color indexed="81"/>
            <rFont val="Segoe UI"/>
            <family val="2"/>
          </rPr>
          <t>StP 1 = Geber oder Schalter, Ums.Tab.= "Schalter"
StP 7 = logischer Schalter oder Telemetrieschalter, Ums.Tab = "L_Schalter"
StP 6 = Schalterstellung oder Servisignallänge</t>
        </r>
      </text>
    </comment>
    <comment ref="H46" authorId="0">
      <text>
        <r>
          <rPr>
            <b/>
            <sz val="9"/>
            <color indexed="81"/>
            <rFont val="Segoe UI"/>
            <family val="2"/>
          </rPr>
          <t>StP 1 = Geber oder Schalter, Ums.Tab.= "Schalter"
StP 7 = logischer Schalter oder Telemetrieschalter, Ums.Tab = "L_Schalter"
StP 6 = Schalterstellung oder Servisignallänge</t>
        </r>
      </text>
    </comment>
    <comment ref="G51" authorId="0">
      <text>
        <r>
          <rPr>
            <b/>
            <sz val="9"/>
            <color indexed="81"/>
            <rFont val="Segoe UI"/>
            <family val="2"/>
          </rPr>
          <t>0 = nein
1 = ja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51" authorId="0">
      <text>
        <r>
          <rPr>
            <b/>
            <sz val="9"/>
            <color indexed="81"/>
            <rFont val="Segoe UI"/>
            <family val="2"/>
          </rPr>
          <t>StP 1 = Geber oder Schalter, Ums.Tab.= "Schalter"
StP 7 = logischer Schalter oder Telemetrieschalter, Ums.Tab = "L_Schalter"
StP 6 = Schalterstellung oder Servisignallänge</t>
        </r>
      </text>
    </comment>
    <comment ref="J51" authorId="0">
      <text>
        <r>
          <rPr>
            <b/>
            <sz val="9"/>
            <color indexed="81"/>
            <rFont val="Segoe UI"/>
            <family val="2"/>
          </rPr>
          <t>StP 1 = Geber oder Schalter, Ums.Tab.= "Schalter"
StP 7 = logischer Schalter oder Telemetrieschalter, Ums.Tab = "L_Schalter"
StP 6 = Schalterstellung oder Servisignallänge</t>
        </r>
      </text>
    </comment>
    <comment ref="K51" authorId="0">
      <text>
        <r>
          <rPr>
            <b/>
            <sz val="9"/>
            <color indexed="81"/>
            <rFont val="Segoe UI"/>
            <family val="2"/>
          </rPr>
          <t>Umsetzungstabelle = "Bedingung"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51" authorId="0">
      <text>
        <r>
          <rPr>
            <b/>
            <sz val="9"/>
            <color indexed="81"/>
            <rFont val="Segoe UI"/>
            <family val="2"/>
          </rPr>
          <t>Umsetzungstabelle = "Bedingung"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51" authorId="0">
      <text>
        <r>
          <rPr>
            <b/>
            <sz val="9"/>
            <color indexed="81"/>
            <rFont val="Segoe UI"/>
            <family val="2"/>
          </rPr>
          <t>Länge Servosignal
 4000 = + 100%
-4000 = - 100%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1" authorId="0">
      <text>
        <r>
          <rPr>
            <b/>
            <sz val="9"/>
            <color indexed="81"/>
            <rFont val="Segoe UI"/>
            <family val="2"/>
          </rPr>
          <t>Länge Servosignal
 4000 = + 100%
-4000 = - 100%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58" authorId="0">
      <text>
        <r>
          <rPr>
            <b/>
            <sz val="9"/>
            <color indexed="81"/>
            <rFont val="Segoe UI"/>
            <family val="2"/>
          </rPr>
          <t>StP 1 = Geber oder Schalter, Ums.Tab.= "Schalter"
StP 7 = logischer Schalter oder Telemetrieschalter, Ums.Tab = "L_Schalter"
StP 6 = Schalterstellung oder Servosignallänge</t>
        </r>
      </text>
    </comment>
    <comment ref="F64" authorId="0">
      <text>
        <r>
          <rPr>
            <b/>
            <sz val="9"/>
            <color indexed="81"/>
            <rFont val="Segoe UI"/>
            <family val="2"/>
          </rPr>
          <t>StP 1 = Index von Geber
Stp 2 = Index auf Geber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69" authorId="0">
      <text>
        <r>
          <rPr>
            <b/>
            <sz val="9"/>
            <color indexed="81"/>
            <rFont val="Segoe UI"/>
            <family val="2"/>
          </rPr>
          <t>Index der zugeordneten Flugphase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69" authorId="0">
      <text>
        <r>
          <rPr>
            <b/>
            <sz val="9"/>
            <color indexed="81"/>
            <rFont val="Segoe UI"/>
            <family val="2"/>
          </rPr>
          <t>Mischeranteil in 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69" authorId="0">
      <text>
        <r>
          <rPr>
            <b/>
            <sz val="9"/>
            <color indexed="81"/>
            <rFont val="Segoe UI"/>
            <family val="2"/>
          </rPr>
          <t>StP 1 = Geber oder Schalter, Ums.Tab.= "Schalter"
StP 7 = logischer Schalter oder Telemetrieschalter, Ums.Tab = "L_Schalter"
StP 6 = Schalterstellung oder Servisignallänge</t>
        </r>
      </text>
    </comment>
    <comment ref="G79" authorId="0">
      <text>
        <r>
          <rPr>
            <b/>
            <sz val="9"/>
            <color indexed="81"/>
            <rFont val="Segoe UI"/>
            <family val="2"/>
          </rPr>
          <t>0 = nein
1 = ja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hermann</author>
  </authors>
  <commentList>
    <comment ref="C31" authorId="0">
      <text>
        <r>
          <rPr>
            <b/>
            <sz val="9"/>
            <color indexed="81"/>
            <rFont val="Tahoma"/>
            <family val="2"/>
          </rPr>
          <t>Achtung: Auf meiner Anlage gedreht, könnte mit Mode 2 zusammenhängen.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<sst xmlns="http://schemas.openxmlformats.org/spreadsheetml/2006/main" count="944" uniqueCount="640">
  <si>
    <t>Modelltyp:</t>
  </si>
  <si>
    <t>Modellname:</t>
  </si>
  <si>
    <t>Flügeltyp:</t>
  </si>
  <si>
    <t>Leitwerkstyp:</t>
  </si>
  <si>
    <t>gebundener Empfänger:</t>
  </si>
  <si>
    <t>Parameter</t>
  </si>
  <si>
    <t>par_file</t>
  </si>
  <si>
    <t>Wert</t>
  </si>
  <si>
    <t>Inhalt</t>
  </si>
  <si>
    <t>Aero</t>
  </si>
  <si>
    <t>Umsetzung</t>
  </si>
  <si>
    <t>Excelname</t>
  </si>
  <si>
    <t>Flügeltyp</t>
  </si>
  <si>
    <t>Leitwerkstyp</t>
  </si>
  <si>
    <t>1 QR</t>
  </si>
  <si>
    <t>2 QR</t>
  </si>
  <si>
    <t>Dateiname:</t>
  </si>
  <si>
    <t>Modellzeit:</t>
  </si>
  <si>
    <t>2 QR 2 WK</t>
  </si>
  <si>
    <t>2 QR 1 WK</t>
  </si>
  <si>
    <t>V-LW 2 Servos</t>
  </si>
  <si>
    <t>Ailvator 2 HR 1SR</t>
  </si>
  <si>
    <t>2 HR 2 SR</t>
  </si>
  <si>
    <t>Kein LW (Delta/Elevon)</t>
  </si>
  <si>
    <t>Kreuz- oder T-LW 1 HR 1 SR</t>
  </si>
  <si>
    <t>Modelltyp</t>
  </si>
  <si>
    <t>Flächenmodell</t>
  </si>
  <si>
    <t>"Name":</t>
  </si>
  <si>
    <t>"Model-Time2":</t>
  </si>
  <si>
    <t>"Receiver-ID1":</t>
  </si>
  <si>
    <t>"Model-Type":</t>
  </si>
  <si>
    <t>"Wing-Type":</t>
  </si>
  <si>
    <t>"Tail-Type":</t>
  </si>
  <si>
    <t>{"Type":"Servo"</t>
  </si>
  <si>
    <t>Index</t>
  </si>
  <si>
    <t>Servo-Code</t>
  </si>
  <si>
    <t>Middle</t>
  </si>
  <si>
    <t>Max-Positive</t>
  </si>
  <si>
    <t>Max-Negative</t>
  </si>
  <si>
    <t>Max-Positive-Limit</t>
  </si>
  <si>
    <t>Max-Negative-Limit</t>
  </si>
  <si>
    <t>Fail-Safe-Pos</t>
  </si>
  <si>
    <t>Delay-Positive</t>
  </si>
  <si>
    <t>Delay-Negative</t>
  </si>
  <si>
    <t>Offset</t>
  </si>
  <si>
    <t>Servo-Reverse</t>
  </si>
  <si>
    <t>Servoeinstellungen</t>
  </si>
  <si>
    <t>&gt;</t>
  </si>
  <si>
    <t>multi,Index,0</t>
  </si>
  <si>
    <t>Funktionen</t>
  </si>
  <si>
    <t>multi,ID,1</t>
  </si>
  <si>
    <t>ID</t>
  </si>
  <si>
    <t>Label</t>
  </si>
  <si>
    <t>Control</t>
  </si>
  <si>
    <t>Trim-Control</t>
  </si>
  <si>
    <t>Trim-Max</t>
  </si>
  <si>
    <t>Trainer-Enabled</t>
  </si>
  <si>
    <t>Trainer-Value</t>
  </si>
  <si>
    <t>Trainer-Channel</t>
  </si>
  <si>
    <t>G-Trim</t>
  </si>
  <si>
    <t>G-Curve</t>
  </si>
  <si>
    <t>G-DR</t>
  </si>
  <si>
    <t>{"Type":"Function",</t>
  </si>
  <si>
    <t>{"Type":"Function-Spec",</t>
  </si>
  <si>
    <t>Funktionsspezifikationen</t>
  </si>
  <si>
    <t>Flight-Mode</t>
  </si>
  <si>
    <t>Function-Id</t>
  </si>
  <si>
    <t>FM-Delay</t>
  </si>
  <si>
    <t>Ph-Trim</t>
  </si>
  <si>
    <t>Expo-Pos</t>
  </si>
  <si>
    <t>Expo-Neg</t>
  </si>
  <si>
    <t>DR-Pos</t>
  </si>
  <si>
    <t>DR-Neg</t>
  </si>
  <si>
    <t>Delay-Pos</t>
  </si>
  <si>
    <t>Delay-Neg</t>
  </si>
  <si>
    <t>DR-Switch</t>
  </si>
  <si>
    <t>Curve-Type</t>
  </si>
  <si>
    <t>Points-In</t>
  </si>
  <si>
    <t>Points-Out</t>
  </si>
  <si>
    <t>mono</t>
  </si>
  <si>
    <t>"Trainer-Switch":</t>
  </si>
  <si>
    <t>"Throtle-Cut-Switch":</t>
  </si>
  <si>
    <t>"Throtle-Idle-Switch":</t>
  </si>
  <si>
    <t>"Autotrim-Switch":</t>
  </si>
  <si>
    <t>"Logging-Switch":</t>
  </si>
  <si>
    <t>0,0,0,0,1,4000,-1,0</t>
  </si>
  <si>
    <t>Schalter</t>
  </si>
  <si>
    <t>"Telemetry-Voice-Switch":</t>
  </si>
  <si>
    <t>Ereignis Ansagen</t>
  </si>
  <si>
    <t>{"Switch":</t>
  </si>
  <si>
    <t>Repeat</t>
  </si>
  <si>
    <t>File</t>
  </si>
  <si>
    <t>multi,direkt,0</t>
  </si>
  <si>
    <t>0,0,0,1,1,4000,-1,0</t>
  </si>
  <si>
    <t>1,0,1,1,1,0,-1,1</t>
  </si>
  <si>
    <t>0,0,1,1,1,4000,-1,0</t>
  </si>
  <si>
    <t>nicht zugewiesen</t>
  </si>
  <si>
    <t>Schalterstellung</t>
  </si>
  <si>
    <t>Mitte</t>
  </si>
  <si>
    <t>Geber P1</t>
  </si>
  <si>
    <t>Geber P2</t>
  </si>
  <si>
    <t>Geber P3</t>
  </si>
  <si>
    <t>Geber P4</t>
  </si>
  <si>
    <t>Geber P5</t>
  </si>
  <si>
    <t>Geber P6</t>
  </si>
  <si>
    <t>Geber P7</t>
  </si>
  <si>
    <t>Geber P8</t>
  </si>
  <si>
    <t>Timer</t>
  </si>
  <si>
    <t>{"Type":"Timer",</t>
  </si>
  <si>
    <t>Switch</t>
  </si>
  <si>
    <t>oben</t>
  </si>
  <si>
    <t>unten</t>
  </si>
  <si>
    <t>Laufrichtung</t>
  </si>
  <si>
    <t>normal</t>
  </si>
  <si>
    <t>reverse</t>
  </si>
  <si>
    <t>Alarme</t>
  </si>
  <si>
    <t>{"Type":"Alarm",</t>
  </si>
  <si>
    <t>Alarm</t>
  </si>
  <si>
    <t>Active</t>
  </si>
  <si>
    <t>Var-Greater</t>
  </si>
  <si>
    <t>Decimals</t>
  </si>
  <si>
    <t>Sensor-ID</t>
  </si>
  <si>
    <t>Sensor-Param</t>
  </si>
  <si>
    <t>Voice</t>
  </si>
  <si>
    <t>Thro-Idle</t>
  </si>
  <si>
    <t>Value</t>
  </si>
  <si>
    <t>0,0,0,0</t>
  </si>
  <si>
    <t>0,0,0</t>
  </si>
  <si>
    <t>Vergleich</t>
  </si>
  <si>
    <t>&lt;=</t>
  </si>
  <si>
    <t>&gt;=</t>
  </si>
  <si>
    <t>Type</t>
  </si>
  <si>
    <t>Pfad:</t>
  </si>
  <si>
    <t>SA</t>
  </si>
  <si>
    <t>SB</t>
  </si>
  <si>
    <t>SC</t>
  </si>
  <si>
    <t>SD</t>
  </si>
  <si>
    <t>SE</t>
  </si>
  <si>
    <t>SF</t>
  </si>
  <si>
    <t>SG</t>
  </si>
  <si>
    <t>SH</t>
  </si>
  <si>
    <t>SI</t>
  </si>
  <si>
    <t>SJ</t>
  </si>
  <si>
    <t>4,0,1,1,1,0,-1,1</t>
  </si>
  <si>
    <t>Group</t>
  </si>
  <si>
    <t>Curve</t>
  </si>
  <si>
    <t>0,0,0,0,0,0,0,0,0,0,0,0,0</t>
  </si>
  <si>
    <t>Delay</t>
  </si>
  <si>
    <t>Bedingung</t>
  </si>
  <si>
    <t>n.n.</t>
  </si>
  <si>
    <t>{"Type":"Fl-Mode",</t>
  </si>
  <si>
    <t>Audio</t>
  </si>
  <si>
    <t>DigiTrim</t>
  </si>
  <si>
    <t>Stored</t>
  </si>
  <si>
    <t>Step</t>
  </si>
  <si>
    <t>Max-Pos</t>
  </si>
  <si>
    <t>Max-Neg</t>
  </si>
  <si>
    <t>Mode</t>
  </si>
  <si>
    <t>FuncID</t>
  </si>
  <si>
    <t>Flugphasen</t>
  </si>
  <si>
    <t>SK</t>
  </si>
  <si>
    <t>Logtyp</t>
  </si>
  <si>
    <t>UND</t>
  </si>
  <si>
    <t>ODER</t>
  </si>
  <si>
    <t>&lt;</t>
  </si>
  <si>
    <t>LIN</t>
  </si>
  <si>
    <t>par_typ</t>
  </si>
  <si>
    <t>par_inhalt</t>
  </si>
  <si>
    <t>Logische Schalter</t>
  </si>
  <si>
    <t>{"Type":"Log-Sw",</t>
  </si>
  <si>
    <t>Enabled</t>
  </si>
  <si>
    <t>Switch1</t>
  </si>
  <si>
    <t>Switch2</t>
  </si>
  <si>
    <t>Cond1</t>
  </si>
  <si>
    <t>Cond2</t>
  </si>
  <si>
    <t>Value1</t>
  </si>
  <si>
    <t>Value2</t>
  </si>
  <si>
    <t>Log-Type</t>
  </si>
  <si>
    <t>Heli</t>
  </si>
  <si>
    <t>Helikopter</t>
  </si>
  <si>
    <t>MX1</t>
  </si>
  <si>
    <t>MX2</t>
  </si>
  <si>
    <t>MX3</t>
  </si>
  <si>
    <t>MX4</t>
  </si>
  <si>
    <t>MX5</t>
  </si>
  <si>
    <t>MX6</t>
  </si>
  <si>
    <t>MX7</t>
  </si>
  <si>
    <t>MX8</t>
  </si>
  <si>
    <t>L_Schalter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</si>
  <si>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</si>
  <si>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</si>
  <si>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</si>
  <si>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</si>
  <si>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</si>
  <si>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</si>
  <si>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</si>
  <si>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</si>
  <si>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</si>
  <si>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</si>
  <si>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</si>
  <si>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</si>
  <si>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</si>
  <si>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</si>
  <si>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</si>
  <si>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</si>
  <si>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GX1</t>
  </si>
  <si>
    <t>GX2</t>
  </si>
  <si>
    <t>GX3</t>
  </si>
  <si>
    <t>GX4</t>
  </si>
  <si>
    <t>GX5</t>
  </si>
  <si>
    <t>GX6</t>
  </si>
  <si>
    <t>GX7</t>
  </si>
  <si>
    <t>Q1</t>
  </si>
  <si>
    <t>Q2</t>
  </si>
  <si>
    <t>Q3</t>
  </si>
  <si>
    <t>Q4</t>
  </si>
  <si>
    <t>Q5</t>
  </si>
  <si>
    <t>Q6</t>
  </si>
  <si>
    <t>Q7</t>
  </si>
  <si>
    <t>Q8</t>
  </si>
  <si>
    <t>Schalter, Schalterstellung, Wert</t>
  </si>
  <si>
    <t>{"Type":"Mix",</t>
  </si>
  <si>
    <t>{"Type":"Seq",</t>
  </si>
  <si>
    <t>Sequenzer</t>
  </si>
  <si>
    <t>Override</t>
  </si>
  <si>
    <t>Asymm</t>
  </si>
  <si>
    <t>Cycle</t>
  </si>
  <si>
    <t>Finish</t>
  </si>
  <si>
    <t>Points</t>
  </si>
  <si>
    <t>PointsB</t>
  </si>
  <si>
    <t>{"Type":"Mixes-Main",</t>
  </si>
  <si>
    <t>multi,Data,1</t>
  </si>
  <si>
    <t>Data</t>
  </si>
  <si>
    <t>von Geber &gt; auf Geber</t>
  </si>
  <si>
    <t>Freie Mixer</t>
  </si>
  <si>
    <t>Freie Mixer Einstellungen</t>
  </si>
  <si>
    <t>4 QR 2 WK</t>
  </si>
  <si>
    <t>2 QR 4 WK</t>
  </si>
  <si>
    <t>4 QR 4 WK</t>
  </si>
  <si>
    <t>Telemetrie Geber</t>
  </si>
  <si>
    <t>{"Type":"Tel-Ctrl",</t>
  </si>
  <si>
    <t>Param</t>
  </si>
  <si>
    <t>Default</t>
  </si>
  <si>
    <t>Prop</t>
  </si>
  <si>
    <t>Bedingung_MX</t>
  </si>
  <si>
    <t>=</t>
  </si>
  <si>
    <t>Softwarestand Sender</t>
  </si>
  <si>
    <t>"TxVers":</t>
  </si>
  <si>
    <t>"Log-Alms":</t>
  </si>
  <si>
    <t>ja_nein</t>
  </si>
  <si>
    <t>nein</t>
  </si>
  <si>
    <t>ja</t>
  </si>
  <si>
    <t>ein_aus</t>
  </si>
  <si>
    <t>aus</t>
  </si>
  <si>
    <t>ein</t>
  </si>
  <si>
    <t>Bezeichnung, Schalter</t>
  </si>
  <si>
    <t>Parameter wird zur Aufbereitung der Spalte E herangezogen</t>
  </si>
  <si>
    <t>Version</t>
  </si>
  <si>
    <t>Änderungen</t>
  </si>
  <si>
    <t>1 bis 4</t>
  </si>
  <si>
    <t>Entwicklungsversionen</t>
  </si>
  <si>
    <t>erste freigegebene Version</t>
  </si>
  <si>
    <t>5.1</t>
  </si>
  <si>
    <t>Farbliche Kennzeichnung der zur Aufbereitung in Spalte "E" verwendeten Teile der Multi-Parameter</t>
  </si>
  <si>
    <t>Einfügen von Kommentaren als Hilfe-Infos in die Überschriftszeilen der Multi-Parameter</t>
  </si>
  <si>
    <t>Tabellenblatt Versionshistorie angelegt</t>
  </si>
  <si>
    <t>Neue Parameter: Softwarestand Sender, Alarme loggen</t>
  </si>
  <si>
    <t>Berücksichtigung älterer Versionan als 3.02 bei der Aufbereitung der Funktionsspezifikation</t>
  </si>
  <si>
    <t>Drossel</t>
  </si>
  <si>
    <t>wird zur Auflösung von Querverweisen in anderen Parametern verwendet</t>
  </si>
  <si>
    <t>Servo</t>
  </si>
  <si>
    <t>Quer1</t>
  </si>
  <si>
    <t>Quer2</t>
  </si>
  <si>
    <t>Quer3</t>
  </si>
  <si>
    <t>Quer4</t>
  </si>
  <si>
    <t>Klappen1</t>
  </si>
  <si>
    <t>Klappen2</t>
  </si>
  <si>
    <t>Klappen3</t>
  </si>
  <si>
    <t>Klappen4</t>
  </si>
  <si>
    <t>Seite1</t>
  </si>
  <si>
    <t>Seite2</t>
  </si>
  <si>
    <t>Höhe1</t>
  </si>
  <si>
    <t>Höhe2</t>
  </si>
  <si>
    <t>Fahrwerk1</t>
  </si>
  <si>
    <t>Fahrwerk2</t>
  </si>
  <si>
    <t>Fahrwerk3</t>
  </si>
  <si>
    <t>Fahrwerk4</t>
  </si>
  <si>
    <t>StörKl1</t>
  </si>
  <si>
    <t>5.2</t>
  </si>
  <si>
    <t>Zuordnung Servos zu Funktionen eingefügt</t>
  </si>
  <si>
    <t>StörKl2</t>
  </si>
  <si>
    <t>Byte</t>
  </si>
  <si>
    <t>liHB</t>
  </si>
  <si>
    <t>reHB</t>
  </si>
  <si>
    <t>dient nur Analysezwecken</t>
  </si>
  <si>
    <t>??</t>
  </si>
  <si>
    <t>Heck</t>
  </si>
  <si>
    <t>Gyroempf</t>
  </si>
  <si>
    <t>TS (1F)</t>
  </si>
  <si>
    <t>TS (2L)</t>
  </si>
  <si>
    <t>TS (3R)</t>
  </si>
  <si>
    <t>SL</t>
  </si>
  <si>
    <t>5.3</t>
  </si>
  <si>
    <t>Fehler bei Schalterzuordnung behoben (Schalter SL)</t>
  </si>
  <si>
    <t>Unterstützung Firmwareversionen &lt; 3.02 im Bereich der Funktionsspezifikationen (Parameter Sym fehlt)</t>
  </si>
  <si>
    <t>Bei Alarmen Name der .wav-Datei ohne Dateieindung in Spalte E übernommen</t>
  </si>
  <si>
    <t>Fehler bei Schalterzuordnung der Alarme behoben (logische Schalter wurden nicht angezeigt)</t>
  </si>
  <si>
    <t>Parameter Versionsnumer Senderfirmware eingefügt</t>
  </si>
  <si>
    <t>5.4</t>
  </si>
  <si>
    <t>Fehler bei Schalterbestimmung Flugphasen behoben. Jetzt werden auch logische Schalter angezeigt.</t>
  </si>
  <si>
    <t>2,0,1,1,1,0,-1,1</t>
  </si>
  <si>
    <t>Schalterwerte bei logischen Schaltern eliminiert, da ja nur ein und aus möglich</t>
  </si>
  <si>
    <t>"RepeatSw":</t>
  </si>
  <si>
    <r>
      <rPr>
        <b/>
        <sz val="10"/>
        <rFont val="Arial"/>
        <family val="2"/>
      </rPr>
      <t>"</t>
    </r>
    <r>
      <rPr>
        <sz val="10"/>
        <rFont val="Arial"/>
        <family val="2"/>
      </rPr>
      <t>TrigSw":</t>
    </r>
  </si>
  <si>
    <t>VoiceTrigger Schalter aufgenommen</t>
  </si>
  <si>
    <t>Voice Wiederholungs Schalter aufgenommen</t>
  </si>
  <si>
    <t>5.5</t>
  </si>
  <si>
    <t>Tr1</t>
  </si>
  <si>
    <t>Tr2</t>
  </si>
  <si>
    <t>Tr3</t>
  </si>
  <si>
    <t>Tr4</t>
  </si>
  <si>
    <t>Tr5</t>
  </si>
  <si>
    <t>Tr6</t>
  </si>
  <si>
    <t>CH1</t>
  </si>
  <si>
    <t>CH2</t>
  </si>
  <si>
    <t>CH3</t>
  </si>
  <si>
    <t>CH4</t>
  </si>
  <si>
    <t>CH5</t>
  </si>
  <si>
    <t>CH6</t>
  </si>
  <si>
    <t>CH7</t>
  </si>
  <si>
    <t>CH8</t>
  </si>
  <si>
    <t>Telemetriegeber um Proportionalgeber ergänzt, bisher nur Typ Switch unterstützt.</t>
  </si>
  <si>
    <t>Name: Schalter, Stellung</t>
  </si>
  <si>
    <t>Name: von Zeit -&gt; bis Zeit, Schalter</t>
  </si>
  <si>
    <t>Mx, Name:  Bedingung, Wert</t>
  </si>
  <si>
    <t>Funktion: Rx-Kanal, Laufrichtung, Mittenstellung</t>
  </si>
  <si>
    <t>Lx,Name: Geber/Schalter,Stellung Verkn.  G/S2, Stellung</t>
  </si>
  <si>
    <t>Geber/Schalter, Stellung: Sounddatei</t>
  </si>
  <si>
    <t>Labels alle auch in Spalte E übernommen. Dadurch Kurzübersicht möglich, indem alle Spalten außer A und E ausgeblendet werden.</t>
  </si>
  <si>
    <t>User_Menu</t>
  </si>
  <si>
    <t>Modell auswählen</t>
  </si>
  <si>
    <t>Neues Modell anlegen</t>
  </si>
  <si>
    <t>Grundeinstellungen</t>
  </si>
  <si>
    <t xml:space="preserve">Taumelscheibenmischer </t>
  </si>
  <si>
    <t>Funktion+Geberzuordnung</t>
  </si>
  <si>
    <t>Servozuordnung</t>
  </si>
  <si>
    <t>Digitaltrimmung</t>
  </si>
  <si>
    <t>Flugphasentrimmung</t>
  </si>
  <si>
    <t>Dual Rate/Expo</t>
  </si>
  <si>
    <t>Funktionskurven</t>
  </si>
  <si>
    <t>Kreiseleinstellungen</t>
  </si>
  <si>
    <t>Querruderdifferenzierung</t>
  </si>
  <si>
    <t>V-Leitwerksmischer</t>
  </si>
  <si>
    <t>Ailevator</t>
  </si>
  <si>
    <t>Delta/Elevon Mischer</t>
  </si>
  <si>
    <t>Butterfly</t>
  </si>
  <si>
    <t>Freie Mischer</t>
  </si>
  <si>
    <t>Spezielle Modelloptionen</t>
  </si>
  <si>
    <t>Stick/Schalter Setup</t>
  </si>
  <si>
    <t>Sprachausgabe/Ereignis</t>
  </si>
  <si>
    <t>Stoppuhren</t>
  </si>
  <si>
    <t>Sensoren/Aufzeichnung</t>
  </si>
  <si>
    <t>Telemetrieanzeige</t>
  </si>
  <si>
    <t>Senderkoniguration</t>
  </si>
  <si>
    <t>Servomonitor</t>
  </si>
  <si>
    <t>Systemsounds</t>
  </si>
  <si>
    <t>Reichweiten-/Servotest</t>
  </si>
  <si>
    <t>Drahtlosmodus/Trainer</t>
  </si>
  <si>
    <t>Trim</t>
  </si>
  <si>
    <t>Benutzermenü-Setup</t>
  </si>
  <si>
    <t>Audio Player</t>
  </si>
  <si>
    <t>Jetibox</t>
  </si>
  <si>
    <t>USB/Data</t>
  </si>
  <si>
    <t>Systeminformationen</t>
  </si>
  <si>
    <t>Vario</t>
  </si>
  <si>
    <t>Lautstärke</t>
  </si>
  <si>
    <t>Gaslimiter</t>
  </si>
  <si>
    <t>Sprachausgabe</t>
  </si>
  <si>
    <t>Snap Roll</t>
  </si>
  <si>
    <t>Spiele</t>
  </si>
  <si>
    <t>Rc Schalter</t>
  </si>
  <si>
    <t>Datenanalyse</t>
  </si>
  <si>
    <t>Geräteübersicht</t>
  </si>
  <si>
    <t>Governoreinstellungen</t>
  </si>
  <si>
    <t>Heli Assistent</t>
  </si>
  <si>
    <t>Installierte Module</t>
  </si>
  <si>
    <t>Ton des Proportionalgebers</t>
  </si>
  <si>
    <t>Telemetriegeber</t>
  </si>
  <si>
    <t>User Menü</t>
  </si>
  <si>
    <t>{"Type":"User-Menu",</t>
  </si>
  <si>
    <t>Bin-Data</t>
  </si>
  <si>
    <t>Menüpunkte</t>
  </si>
  <si>
    <t>Zeilenindex L_Schalter</t>
  </si>
  <si>
    <t>schalter_einträge</t>
  </si>
  <si>
    <t>l_schalter_eintraege</t>
  </si>
  <si>
    <t>Quer</t>
  </si>
  <si>
    <t>Höhe</t>
  </si>
  <si>
    <t>Seite</t>
  </si>
  <si>
    <t>Geber Quer</t>
  </si>
  <si>
    <t>Geber Höhe</t>
  </si>
  <si>
    <t>Geber Seite</t>
  </si>
  <si>
    <t>Tel.Geber</t>
  </si>
  <si>
    <t>Lagesensoren</t>
  </si>
  <si>
    <t>Trimmtaster</t>
  </si>
  <si>
    <t>Tr7</t>
  </si>
  <si>
    <t>Tr8</t>
  </si>
  <si>
    <t>Kan. Su.Sig.</t>
  </si>
  <si>
    <t>Formeln für L-Schalter, Telemetriegeber und Sequenzer durch Funktionen ersetzt.</t>
  </si>
  <si>
    <t>Schalter-Tabelle im Blatt "Umsetzungstabellen" für weitere Aufbereitungen mit allen Schalterwerten versehen. Obergrenze = 20 Einträge pro Schalter.</t>
  </si>
  <si>
    <t>L-Schalter-Tabelle im Blatt "Umsetzungstabellen" für weitere Aufbereitungen  mit allen Schalterwerten versehen. Obergrenze = 100 Einträge insgesamt.</t>
  </si>
  <si>
    <t>User Menü  in Modellwerte übernommen</t>
  </si>
  <si>
    <t>Schalterwerte bei logischen Schalten wieder eingefügt (werden doch benötigt).</t>
  </si>
  <si>
    <t>Spalte D für weitere Aufbereitungen bei Multi Parametern mit Excerpt aus Spalte E versehen.</t>
  </si>
  <si>
    <t>Motor Aus Schalter:</t>
  </si>
  <si>
    <t>Leerlaufschalter:</t>
  </si>
  <si>
    <t>Autotrimm Schalter:</t>
  </si>
  <si>
    <t>Trainer Schalter:</t>
  </si>
  <si>
    <t>Logging Schalter:</t>
  </si>
  <si>
    <t>Telemetrie-Sprach-Schalter:</t>
  </si>
  <si>
    <t>Sprach-Trigger-Schalter:</t>
  </si>
  <si>
    <t>Sprach-Wiederh.-Schalter:</t>
  </si>
  <si>
    <t>Alarme loggen:</t>
  </si>
  <si>
    <t>Mosquito</t>
  </si>
  <si>
    <t>Sym</t>
  </si>
  <si>
    <t>Geber Drossel</t>
  </si>
  <si>
    <t>42533:28823</t>
  </si>
  <si>
    <t>M35</t>
  </si>
  <si>
    <t>42565:18394</t>
  </si>
  <si>
    <t>SD,unten</t>
  </si>
  <si>
    <t>L2,unten</t>
  </si>
  <si>
    <t>SE,oben</t>
  </si>
  <si>
    <t>Klemm25</t>
  </si>
  <si>
    <t>42333:19250</t>
  </si>
  <si>
    <t>Papagei</t>
  </si>
  <si>
    <t>42641:32384</t>
  </si>
  <si>
    <t>SE,unten</t>
  </si>
  <si>
    <t>L3,Mitte</t>
  </si>
  <si>
    <t>Nikolaus rot</t>
  </si>
  <si>
    <t>42533:20742</t>
  </si>
  <si>
    <t>L2,oben</t>
  </si>
  <si>
    <t>Me 109</t>
  </si>
  <si>
    <t>42344:24338</t>
  </si>
  <si>
    <t>FW 190</t>
  </si>
  <si>
    <t>42533:19517</t>
  </si>
  <si>
    <t>Wonder</t>
  </si>
  <si>
    <t>42323:19281</t>
  </si>
  <si>
    <t>Siemens-S-E1</t>
  </si>
  <si>
    <t>42641:31485</t>
  </si>
  <si>
    <t>Tora</t>
  </si>
  <si>
    <t>42533:28268</t>
  </si>
  <si>
    <t>Bronco</t>
  </si>
  <si>
    <t>42533:26511</t>
  </si>
  <si>
    <t>Niklaus gelb</t>
  </si>
  <si>
    <t>Telemaster</t>
  </si>
  <si>
    <t>42323:16814</t>
  </si>
  <si>
    <t>SE,Mitte</t>
  </si>
  <si>
    <t>42325:17367</t>
  </si>
  <si>
    <t>Fokker</t>
  </si>
  <si>
    <t>42641:24522</t>
  </si>
  <si>
    <t>5.6</t>
  </si>
  <si>
    <t>Servoeinstellungen mit Servocode -1 ebenfalls ausblenden</t>
  </si>
  <si>
    <t>Tabellenblatt Übersicht eingefügt.</t>
  </si>
  <si>
    <t>Flugphase, Funktion, DR-Schalter, Phasen-Trim</t>
  </si>
  <si>
    <t>Gebermonitor (1/2)</t>
  </si>
  <si>
    <t>Gebermonitor (2/2)</t>
  </si>
  <si>
    <t>3,0,1,1,1,0,-1,1</t>
  </si>
  <si>
    <t>Vibr</t>
  </si>
  <si>
    <t>Prefl</t>
  </si>
  <si>
    <t>Jeti Ungereimtheit bei Verknüpfung Flugphasen ausgebügelt.</t>
  </si>
  <si>
    <t>Funktion" Modellwerte speichern" eingefügt.</t>
  </si>
  <si>
    <t>Phasen-Trim in Bereich Funktionsspezifikation mit aufgenommen.</t>
  </si>
  <si>
    <t>Überlauf-Fehler in Funktion n_sw behoben.</t>
  </si>
  <si>
    <t>Überlauf-Fehler in Funktion nur_sw behoben.</t>
  </si>
  <si>
    <t>Benutzername:</t>
  </si>
  <si>
    <t>Benutzername in erste Zeile eingefügt.</t>
  </si>
  <si>
    <t>Standard</t>
  </si>
  <si>
    <t>Charter futaba</t>
  </si>
  <si>
    <t>43793:23910</t>
  </si>
  <si>
    <t>Kraehe</t>
  </si>
  <si>
    <t>42613:21176</t>
  </si>
  <si>
    <t>W Me 109</t>
  </si>
  <si>
    <t>43797:20735</t>
  </si>
  <si>
    <t>L9,oben</t>
  </si>
  <si>
    <t>Flugphase: von Geber &gt; auf Geber, Wert,Schalter</t>
  </si>
  <si>
    <t>BiC-Fly</t>
  </si>
  <si>
    <t>SmthDR</t>
  </si>
  <si>
    <t>SmthCrv</t>
  </si>
  <si>
    <t>43825:22230</t>
  </si>
  <si>
    <t>Anpassung an Senderversion 4.22: Neuer Param SmthCrv vor Switch bei freiem Mixer</t>
  </si>
  <si>
    <t>5.7</t>
  </si>
  <si>
    <t>ASK18</t>
  </si>
  <si>
    <t>HE 2</t>
  </si>
  <si>
    <t>Floride</t>
  </si>
  <si>
    <t>Geber / Schalter: Funktionsname</t>
  </si>
  <si>
    <t>Aton</t>
  </si>
  <si>
    <t>NIEDRIAK.WAV</t>
  </si>
  <si>
    <t>42533:19860</t>
  </si>
  <si>
    <t>L5,Mitte</t>
  </si>
  <si>
    <t>L6,oben</t>
  </si>
  <si>
    <t>TestFrank</t>
  </si>
  <si>
    <t>SType</t>
  </si>
  <si>
    <t>0:0</t>
  </si>
  <si>
    <t>C:\Users\hermann\Dropbox\Modellflug\jeti\jeti_dc16\eigene_modelle\Model\</t>
  </si>
  <si>
    <t>Thermy3</t>
  </si>
  <si>
    <t>43793:31888</t>
  </si>
  <si>
    <t>Flamingo</t>
  </si>
  <si>
    <t>Klemm Bello</t>
  </si>
  <si>
    <t>CTR+SHFT+R</t>
  </si>
  <si>
    <t>CTR+SHFT+Z</t>
  </si>
  <si>
    <t>Donjo</t>
  </si>
  <si>
    <t>42641:31111</t>
  </si>
  <si>
    <t>Mo1QSTneu</t>
  </si>
  <si>
    <t>Mo2QSTalt</t>
  </si>
  <si>
    <t>Se4KlTneu</t>
  </si>
  <si>
    <t>UCanFly</t>
  </si>
  <si>
    <t>SpaceW Ulli</t>
  </si>
  <si>
    <t>43825:18149</t>
  </si>
  <si>
    <t>Sensortest</t>
  </si>
  <si>
    <t>L1,unten</t>
  </si>
  <si>
    <t>Bronco2</t>
  </si>
  <si>
    <t>Sukhoi</t>
  </si>
  <si>
    <t>L3,oben</t>
  </si>
  <si>
    <t>12,0,0,0,1,-4000,-1,3</t>
  </si>
  <si>
    <t>12,0,0,0,1,4000,-1,3</t>
  </si>
  <si>
    <t>3,0,1,1,1,4000,-1,1</t>
  </si>
  <si>
    <t>12,0,0,1,1,4000,-1,3</t>
  </si>
  <si>
    <t>Kapa</t>
  </si>
  <si>
    <t>P_ZUEN~1.WAV</t>
  </si>
  <si>
    <t>P_ZUEN~2.WAV</t>
  </si>
  <si>
    <t>4,2,1,1</t>
  </si>
  <si>
    <t>Init-Time</t>
  </si>
  <si>
    <t>Dest-Time</t>
  </si>
  <si>
    <t>Tim-Type</t>
  </si>
  <si>
    <t>Report-Type</t>
  </si>
  <si>
    <t>Sw-Rst</t>
  </si>
  <si>
    <t>Reset-Type</t>
  </si>
  <si>
    <t>All-Modes</t>
  </si>
  <si>
    <t>Time</t>
  </si>
  <si>
    <t>Round-Len</t>
  </si>
  <si>
    <t>Round-Val</t>
  </si>
  <si>
    <t>AKKUKAPA.WAV</t>
  </si>
  <si>
    <t>NIEDRE~1.WAV</t>
  </si>
  <si>
    <t>Intensity</t>
  </si>
  <si>
    <t>DelayP</t>
  </si>
  <si>
    <t>DelayN</t>
  </si>
  <si>
    <t>DelaySwP</t>
  </si>
  <si>
    <t>DelaySwN</t>
  </si>
  <si>
    <t>S-Output</t>
  </si>
  <si>
    <t>S-OutputN</t>
  </si>
  <si>
    <t>Direction</t>
  </si>
  <si>
    <t>M-Link</t>
  </si>
  <si>
    <t>S-Link</t>
  </si>
  <si>
    <t>M-Trim</t>
  </si>
  <si>
    <t>S-DR</t>
  </si>
  <si>
    <t>S-Diff</t>
  </si>
  <si>
    <t>-100,0,100</t>
  </si>
  <si>
    <t>13,0,0,0,1,4000,-1,4</t>
  </si>
  <si>
    <t>unten=Ereignisansage:P_ZUEN~2.WAV</t>
  </si>
  <si>
    <t>oben=Ereignisansage:P_ZUEN~1.WAV</t>
  </si>
  <si>
    <t>oben=L1</t>
  </si>
  <si>
    <t>unten=Motor Aus Schalter:</t>
  </si>
  <si>
    <t>oben=Logging Schalter:</t>
  </si>
  <si>
    <t>0,0,0,0,1,4000,2,0</t>
  </si>
  <si>
    <t>0,0,0,0,1,4000,3,0</t>
  </si>
  <si>
    <t>0,100</t>
  </si>
  <si>
    <t>0,-100</t>
  </si>
  <si>
    <t>oben=</t>
  </si>
  <si>
    <t>5.8</t>
  </si>
  <si>
    <t>Auswertung gesamtes Verzeichnis inkl. Erstellung Modelldatei und pdf-Ausdruck der ersten beiden Spalten.</t>
  </si>
  <si>
    <t>0032Ther.jsn (Ausw. vom 07.02.2019)</t>
  </si>
  <si>
    <t>Motorein</t>
  </si>
  <si>
    <t>Motoraus</t>
  </si>
  <si>
    <t>TeleAnsage</t>
  </si>
  <si>
    <t>13,0,0,1,1,4000,-1,4</t>
  </si>
  <si>
    <t>0,0,0,1,1,4000,49,0</t>
  </si>
  <si>
    <t>Leerlauf</t>
  </si>
  <si>
    <t>0,0,0,1,1,4000,0,0</t>
  </si>
  <si>
    <t>0,0,0,1,1,4000,50,0</t>
  </si>
  <si>
    <t>Klappenaus</t>
  </si>
  <si>
    <t>0,0,0,1,1,4000,51,0</t>
  </si>
  <si>
    <t>Telemaus</t>
  </si>
  <si>
    <t>13,0,0,1,1,0,-1,4</t>
  </si>
  <si>
    <t>Höheschal</t>
  </si>
  <si>
    <t>1,0,10,0</t>
  </si>
  <si>
    <t>1,0,2200,0</t>
  </si>
  <si>
    <t>Standgas</t>
  </si>
  <si>
    <t>0,0,300,0</t>
  </si>
  <si>
    <t>Segelhöhe</t>
  </si>
  <si>
    <t>1,0,300,0</t>
  </si>
  <si>
    <t>T_DING.WAV</t>
  </si>
  <si>
    <t>0,0,0,0,1,4000,4,0</t>
  </si>
  <si>
    <t>T_ERROR.WAV</t>
  </si>
  <si>
    <t>AUTOTE~1.WAV</t>
  </si>
  <si>
    <t>Klappen</t>
  </si>
  <si>
    <t>4,3,1,1</t>
  </si>
  <si>
    <t>6,1,1,1</t>
  </si>
  <si>
    <t>6,2,1,1</t>
  </si>
  <si>
    <t>Motorzeit</t>
  </si>
  <si>
    <t>0,0,0,0,1,4000,0,0</t>
  </si>
  <si>
    <t>Segelzeit</t>
  </si>
  <si>
    <t>0,0,0,0,1,4000,1,0</t>
  </si>
  <si>
    <t>akt.Flugzeit</t>
  </si>
  <si>
    <t>0,0,0,0,1,4000,48,0</t>
  </si>
  <si>
    <t>NIEDRRXS.WAV</t>
  </si>
  <si>
    <t>-100,10,100</t>
  </si>
  <si>
    <t>-100,-101,100</t>
  </si>
  <si>
    <t>-99,-50,0</t>
  </si>
  <si>
    <t>6,0,1,1,1,0,-1,7</t>
  </si>
  <si>
    <t>0,0,100,100</t>
  </si>
  <si>
    <t>-100,-50,1</t>
  </si>
  <si>
    <t>31,29,30</t>
  </si>
  <si>
    <t>13,0,0,0,1,-4000,-1,4</t>
  </si>
  <si>
    <t>6,-100</t>
  </si>
  <si>
    <t>200,-100</t>
  </si>
  <si>
    <t>7,-100</t>
  </si>
  <si>
    <t>oben=L5</t>
  </si>
  <si>
    <t>&lt;4%=L2</t>
  </si>
  <si>
    <t>Geber Klappen</t>
  </si>
  <si>
    <t>&gt;4%=L1</t>
  </si>
  <si>
    <t>Mixer4</t>
  </si>
  <si>
    <t>oben=L3</t>
  </si>
  <si>
    <t>unten=Sprach-Trigger-Schalter:</t>
  </si>
  <si>
    <t>Segelhöhe: &gt; 30 +/- 0</t>
  </si>
  <si>
    <t>Standgas: &lt; 3 +/- 0</t>
  </si>
  <si>
    <t>Klappenaus: MX4,oben UND Geber P4,oben</t>
  </si>
  <si>
    <t>Kapa: &gt; 2200 +/- 0</t>
  </si>
  <si>
    <t>Telemaus: Q2,oben UND SE,Mitte</t>
  </si>
  <si>
    <t>Leerlauf: L1,oben UND MX3,oben</t>
  </si>
  <si>
    <t>Telemaus: SE,oben</t>
  </si>
  <si>
    <t>Ereignisansage:AUTOTE~1.WAV</t>
  </si>
  <si>
    <t>Ereignisansage:T_ERROR.WAV</t>
  </si>
  <si>
    <t>Motoraus: Geber P4&lt;4% n.n. nicht zugewiesen</t>
  </si>
  <si>
    <t>Ereignisansage:T_DING.WAV</t>
  </si>
  <si>
    <t>TeleAnsage: SE,oben ODER MX2,oben</t>
  </si>
  <si>
    <t>Alarm: nicht zugewiesen</t>
  </si>
  <si>
    <t>Höheschal: &gt; 1 +/- 0</t>
  </si>
  <si>
    <t>Motorein: Geber P4&gt;4% UND SD,oben</t>
  </si>
  <si>
    <t>0,0,1,1,1,4000,81,0</t>
  </si>
  <si>
    <t>0,0,0,0,1,4000,5,0</t>
  </si>
  <si>
    <t>Mitte=L6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</si>
</sst>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10" x14ac:knownFonts="1">
    <font>
      <sz val="10"/>
      <name val="Arial"/>
    </font>
    <font>
      <sz val="1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top"/>
    </xf>
    <xf numFmtId="0" fontId="0" fillId="4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3" xfId="0" applyFont="1" applyBorder="1"/>
    <xf numFmtId="0" fontId="1" fillId="0" borderId="5" xfId="0" applyFont="1" applyFill="1" applyBorder="1"/>
    <xf numFmtId="0" fontId="1" fillId="0" borderId="7" xfId="0" applyFont="1" applyFill="1" applyBorder="1"/>
    <xf numFmtId="0" fontId="0" fillId="3" borderId="4" xfId="0" applyFill="1" applyBorder="1"/>
    <xf numFmtId="0" fontId="1" fillId="3" borderId="5" xfId="0" applyFont="1" applyFill="1" applyBorder="1"/>
    <xf numFmtId="0" fontId="1" fillId="0" borderId="1" xfId="0" applyFont="1" applyBorder="1" applyAlignment="1">
      <alignment horizontal="right" vertical="center"/>
    </xf>
    <xf numFmtId="0" fontId="1" fillId="0" borderId="7" xfId="0" applyFont="1" applyBorder="1"/>
    <xf numFmtId="0" fontId="0" fillId="0" borderId="0" xfId="0" applyBorder="1"/>
    <xf numFmtId="0" fontId="0" fillId="0" borderId="0" xfId="0" applyFill="1" applyBorder="1"/>
    <xf numFmtId="0" fontId="1" fillId="0" borderId="1" xfId="0" applyFont="1" applyBorder="1"/>
    <xf numFmtId="0" fontId="1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0" borderId="6" xfId="0" applyFont="1" applyBorder="1"/>
    <xf numFmtId="0" fontId="1" fillId="0" borderId="5" xfId="0" applyFont="1" applyBorder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1" fillId="0" borderId="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3" fontId="0" fillId="0" borderId="0" xfId="0" applyNumberFormat="1" applyFill="1" applyBorder="1" applyAlignment="1">
      <alignment wrapText="1"/>
    </xf>
    <xf numFmtId="0" fontId="0" fillId="0" borderId="0" xfId="0" applyFill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0" fillId="6" borderId="8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1" fillId="6" borderId="10" xfId="0" applyFont="1" applyFill="1" applyBorder="1"/>
    <xf numFmtId="0" fontId="0" fillId="6" borderId="11" xfId="0" applyFill="1" applyBorder="1"/>
    <xf numFmtId="0" fontId="0" fillId="6" borderId="8" xfId="0" applyFill="1" applyBorder="1"/>
    <xf numFmtId="0" fontId="0" fillId="3" borderId="11" xfId="0" applyFill="1" applyBorder="1"/>
    <xf numFmtId="0" fontId="0" fillId="3" borderId="8" xfId="0" applyFill="1" applyBorder="1"/>
    <xf numFmtId="0" fontId="1" fillId="3" borderId="10" xfId="0" applyFont="1" applyFill="1" applyBorder="1" applyAlignment="1">
      <alignment vertical="center"/>
    </xf>
    <xf numFmtId="0" fontId="1" fillId="6" borderId="11" xfId="0" applyFont="1" applyFill="1" applyBorder="1"/>
    <xf numFmtId="0" fontId="1" fillId="3" borderId="11" xfId="0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6" fontId="1" fillId="0" borderId="12" xfId="0" quotePrefix="1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2" xfId="0" applyBorder="1"/>
    <xf numFmtId="0" fontId="1" fillId="0" borderId="12" xfId="0" applyFont="1" applyBorder="1" applyAlignment="1">
      <alignment horizontal="right" vertical="center"/>
    </xf>
    <xf numFmtId="0" fontId="0" fillId="0" borderId="1" xfId="0" applyFill="1" applyBorder="1"/>
    <xf numFmtId="16" fontId="1" fillId="0" borderId="1" xfId="0" quotePrefix="1" applyNumberFormat="1" applyFont="1" applyBorder="1" applyAlignment="1">
      <alignment horizontal="center" vertical="top" wrapText="1"/>
    </xf>
    <xf numFmtId="0" fontId="0" fillId="0" borderId="10" xfId="0" applyBorder="1"/>
    <xf numFmtId="0" fontId="0" fillId="0" borderId="10" xfId="0" applyFill="1" applyBorder="1"/>
    <xf numFmtId="0" fontId="0" fillId="2" borderId="4" xfId="0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5" xfId="0" applyFill="1" applyBorder="1"/>
    <xf numFmtId="0" fontId="0" fillId="2" borderId="7" xfId="0" applyFill="1" applyBorder="1"/>
    <xf numFmtId="0" fontId="1" fillId="0" borderId="0" xfId="0" applyFont="1" applyBorder="1"/>
    <xf numFmtId="0" fontId="1" fillId="0" borderId="0" xfId="0" applyFont="1" applyFill="1"/>
    <xf numFmtId="0" fontId="0" fillId="0" borderId="4" xfId="0" applyFill="1" applyBorder="1"/>
    <xf numFmtId="0" fontId="0" fillId="0" borderId="6" xfId="0" applyFill="1" applyBorder="1"/>
    <xf numFmtId="0" fontId="0" fillId="6" borderId="1" xfId="0" applyFill="1" applyBorder="1"/>
    <xf numFmtId="0" fontId="1" fillId="0" borderId="1" xfId="0" applyFont="1" applyBorder="1" applyAlignment="1">
      <alignment vertical="center" wrapText="1"/>
    </xf>
    <xf numFmtId="0" fontId="1" fillId="0" borderId="14" xfId="0" applyFont="1" applyBorder="1"/>
    <xf numFmtId="0" fontId="1" fillId="0" borderId="15" xfId="0" applyFont="1" applyFill="1" applyBorder="1"/>
    <xf numFmtId="0" fontId="0" fillId="0" borderId="14" xfId="0" applyBorder="1"/>
    <xf numFmtId="0" fontId="0" fillId="0" borderId="15" xfId="0" applyBorder="1"/>
    <xf numFmtId="0" fontId="1" fillId="0" borderId="2" xfId="0" quotePrefix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5" borderId="0" xfId="0" applyFill="1" applyAlignment="1">
      <alignment wrapText="1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3" fillId="5" borderId="1" xfId="0" applyFont="1" applyFill="1" applyBorder="1" applyAlignment="1">
      <alignment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1" xfId="0" applyNumberFormat="1" applyFont="1" applyBorder="1" applyAlignment="1">
      <alignment horizontal="left" vertical="center" wrapText="1"/>
    </xf>
    <xf numFmtId="46" fontId="0" fillId="0" borderId="1" xfId="0" applyNumberFormat="1" applyBorder="1" applyAlignment="1">
      <alignment horizontal="left" vertical="center" wrapText="1"/>
    </xf>
    <xf numFmtId="0" fontId="0" fillId="0" borderId="9" xfId="0" applyBorder="1"/>
    <xf numFmtId="0" fontId="0" fillId="0" borderId="9" xfId="0" applyBorder="1" applyAlignment="1">
      <alignment wrapText="1"/>
    </xf>
    <xf numFmtId="3" fontId="0" fillId="0" borderId="9" xfId="0" applyNumberFormat="1" applyBorder="1" applyAlignment="1">
      <alignment wrapText="1"/>
    </xf>
    <xf numFmtId="3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4" borderId="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Stand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Flugzeiten</a:t>
            </a:r>
            <a:r>
              <a:rPr lang="en-US" baseline="0"/>
              <a:t> aus DC16 mit Stand vom 20.8.2016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Übersicht!$B$1</c:f>
              <c:strCache>
                <c:ptCount val="1"/>
                <c:pt idx="0">
                  <c:v>Modellzeit:</c:v>
                </c:pt>
              </c:strCache>
            </c:strRef>
          </c:tx>
          <c:invertIfNegative val="0"/>
          <c:cat>
            <c:strRef>
              <c:f>Übersicht!$A$2:$A$16</c:f>
              <c:strCache>
                <c:ptCount val="15"/>
                <c:pt idx="0">
                  <c:v>Fokker</c:v>
                </c:pt>
                <c:pt idx="1">
                  <c:v>Me 109</c:v>
                </c:pt>
                <c:pt idx="2">
                  <c:v>Niklaus gelb</c:v>
                </c:pt>
                <c:pt idx="3">
                  <c:v>Charter futaba</c:v>
                </c:pt>
                <c:pt idx="4">
                  <c:v>FW 190</c:v>
                </c:pt>
                <c:pt idx="5">
                  <c:v>Klemm25</c:v>
                </c:pt>
                <c:pt idx="6">
                  <c:v>Bronco</c:v>
                </c:pt>
                <c:pt idx="7">
                  <c:v>Wonder</c:v>
                </c:pt>
                <c:pt idx="8">
                  <c:v>Siemens-S-E1</c:v>
                </c:pt>
                <c:pt idx="9">
                  <c:v>Nikolaus rot</c:v>
                </c:pt>
                <c:pt idx="10">
                  <c:v>Tora</c:v>
                </c:pt>
                <c:pt idx="11">
                  <c:v>Telemaster</c:v>
                </c:pt>
                <c:pt idx="12">
                  <c:v>Mosquito</c:v>
                </c:pt>
                <c:pt idx="13">
                  <c:v>Papagei</c:v>
                </c:pt>
                <c:pt idx="14">
                  <c:v>M35</c:v>
                </c:pt>
              </c:strCache>
            </c:strRef>
          </c:cat>
          <c:val>
            <c:numRef>
              <c:f>Übersicht!$B$2:$B$16</c:f>
              <c:numCache>
                <c:formatCode>[h]:mm</c:formatCode>
                <c:ptCount val="15"/>
                <c:pt idx="0">
                  <c:v>0.12270833333333334</c:v>
                </c:pt>
                <c:pt idx="1">
                  <c:v>0.20758101851851851</c:v>
                </c:pt>
                <c:pt idx="2">
                  <c:v>0.23319444444444445</c:v>
                </c:pt>
                <c:pt idx="3">
                  <c:v>0.2509953703703704</c:v>
                </c:pt>
                <c:pt idx="4">
                  <c:v>0.19240740740740742</c:v>
                </c:pt>
                <c:pt idx="5">
                  <c:v>0.33318287037037037</c:v>
                </c:pt>
                <c:pt idx="6">
                  <c:v>0.33068287037037031</c:v>
                </c:pt>
                <c:pt idx="7">
                  <c:v>0.54983796296296295</c:v>
                </c:pt>
                <c:pt idx="8">
                  <c:v>0.38871527777777781</c:v>
                </c:pt>
                <c:pt idx="9">
                  <c:v>0.43885416666666666</c:v>
                </c:pt>
                <c:pt idx="10">
                  <c:v>0.62612268518518521</c:v>
                </c:pt>
                <c:pt idx="11">
                  <c:v>0.52388888888888885</c:v>
                </c:pt>
                <c:pt idx="12">
                  <c:v>1.1559953703703703</c:v>
                </c:pt>
                <c:pt idx="13">
                  <c:v>1.2537962962962965</c:v>
                </c:pt>
                <c:pt idx="14">
                  <c:v>0.95583333333333331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29056"/>
        <c:axId val="66030592"/>
      </c:barChart>
      <c:catAx>
        <c:axId val="66029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66030592"/>
        <c:crosses val="autoZero"/>
        <c:auto val="1"/>
        <c:lblAlgn val="ctr"/>
        <c:lblOffset val="100"/>
        <c:noMultiLvlLbl val="0"/>
      </c:catAx>
      <c:valAx>
        <c:axId val="66030592"/>
        <c:scaling>
          <c:orientation val="minMax"/>
          <c:max val="0.91666666666665997"/>
        </c:scaling>
        <c:delete val="0"/>
        <c:axPos val="b"/>
        <c:majorGridlines/>
        <c:numFmt formatCode="[h]:mm" sourceLinked="1"/>
        <c:majorTickMark val="out"/>
        <c:minorTickMark val="none"/>
        <c:tickLblPos val="nextTo"/>
        <c:crossAx val="66029056"/>
        <c:crosses val="autoZero"/>
        <c:crossBetween val="between"/>
        <c:majorUnit val="4.1666666666600009E-2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1"/>
  <sheetViews>
    <sheetView zoomScale="99" workbookViewId="0" zoomToFit="1"/>
  </sheetViews>
  <pageMargins left="0.7" right="0.7" top="0.78740157499999996" bottom="0.78740157499999996" header="0.3" footer="0.3"/>
  <drawing r:id="rId1"/>
</chartsheet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7</xdr:col>
          <xdr:colOff>771525</xdr:colOff>
          <xdr:row>5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Modelldatei lesen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361950</xdr:colOff>
          <xdr:row>3</xdr:row>
          <xdr:rowOff>0</xdr:rowOff>
        </xdr:from>
        <xdr:to>
          <xdr:col>9</xdr:col>
          <xdr:colOff>876300</xdr:colOff>
          <xdr:row>5</xdr:row>
          <xdr:rowOff>0</xdr:rowOff>
        </xdr:to>
        <xdr:sp macro="" textlink="">
          <xdr:nvSpPr>
            <xdr:cNvPr id="2095" name="Button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Modellwerte speichern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9</xdr:row>
          <xdr:rowOff>142875</xdr:rowOff>
        </xdr:from>
        <xdr:to>
          <xdr:col>7</xdr:col>
          <xdr:colOff>809625</xdr:colOff>
          <xdr:row>12</xdr:row>
          <xdr:rowOff>19050</xdr:rowOff>
        </xdr:to>
        <xdr:sp macro="" textlink="">
          <xdr:nvSpPr>
            <xdr:cNvPr id="2117" name="Button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Verzeichnis lesen + speichern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13258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X83"/>
  <sheetViews>
    <sheetView tabSelected="1" topLeftCell="A43" zoomScale="91" zoomScaleNormal="91" workbookViewId="0">
      <selection activeCell="I63" sqref="I63"/>
    </sheetView>
  </sheetViews>
  <sheetFormatPr baseColWidth="10" defaultColWidth="11.42578125" defaultRowHeight="12.75" x14ac:dyDescent="0.2"/>
  <cols>
    <col min="1" max="1" width="23.5703125" style="17" customWidth="1"/>
    <col min="2" max="2" width="21.28515625" style="17" hidden="1" customWidth="1"/>
    <col min="3" max="3" width="11.28515625" style="17" hidden="1" customWidth="1"/>
    <col min="4" max="4" width="18.28515625" style="17" hidden="1" customWidth="1"/>
    <col min="5" max="5" width="59.28515625" style="36" customWidth="1"/>
    <col min="6" max="6" width="18.28515625" customWidth="1"/>
    <col min="7" max="7" width="17.42578125" customWidth="1"/>
    <col min="8" max="8" width="18.42578125" customWidth="1"/>
    <col min="9" max="9" width="19.140625" customWidth="1"/>
    <col min="10" max="10" width="20" style="45" customWidth="1"/>
    <col min="11" max="11" width="16.42578125" style="45" customWidth="1"/>
    <col min="12" max="12" width="22.28515625" style="45" customWidth="1"/>
    <col min="13" max="13" width="17.42578125" style="45" customWidth="1"/>
    <col min="14" max="14" width="15.42578125" style="45" customWidth="1"/>
    <col min="15" max="15" width="15.7109375" style="45" bestFit="1" customWidth="1"/>
    <col min="16" max="17" width="17.42578125" style="45" customWidth="1"/>
    <col min="18" max="18" width="21.42578125" style="45" customWidth="1"/>
    <col min="19" max="19" width="20.140625" style="45" customWidth="1"/>
    <col min="20" max="20" width="10" style="45" customWidth="1"/>
    <col min="21" max="25" width="11.42578125" customWidth="1"/>
  </cols>
  <sheetData>
    <row r="1" spans="1:21" x14ac:dyDescent="0.2">
      <c r="A1" s="39" t="s">
        <v>5</v>
      </c>
      <c r="B1" s="12" t="s">
        <v>6</v>
      </c>
      <c r="C1" s="39" t="s">
        <v>166</v>
      </c>
      <c r="D1" s="39" t="s">
        <v>167</v>
      </c>
      <c r="E1" s="117" t="s">
        <v>8</v>
      </c>
      <c r="I1" s="114" t="s">
        <v>473</v>
      </c>
      <c r="J1" s="115"/>
      <c r="K1" s="130"/>
    </row>
    <row r="2" spans="1:21" x14ac:dyDescent="0.2">
      <c r="A2" s="13" t="s">
        <v>16</v>
      </c>
      <c r="B2" s="13"/>
      <c r="C2" s="13"/>
      <c r="D2" s="13"/>
      <c r="E2" s="118" t="s">
        <v>569</v>
      </c>
    </row>
    <row r="3" spans="1:21" ht="25.5" x14ac:dyDescent="0.2">
      <c r="A3" s="15" t="s">
        <v>132</v>
      </c>
      <c r="B3" s="13"/>
      <c r="C3" s="13"/>
      <c r="D3" s="13"/>
      <c r="E3" s="119" t="s">
        <v>502</v>
      </c>
      <c r="G3" s="3" t="s">
        <v>507</v>
      </c>
      <c r="I3" s="3" t="s">
        <v>508</v>
      </c>
    </row>
    <row r="4" spans="1:21" x14ac:dyDescent="0.2">
      <c r="A4" s="15" t="s">
        <v>246</v>
      </c>
      <c r="B4" s="13" t="s">
        <v>247</v>
      </c>
      <c r="C4" s="13" t="s">
        <v>79</v>
      </c>
      <c r="D4" s="13">
        <v>4.28</v>
      </c>
      <c r="E4" s="119" t="str">
        <f>IF(D4="","&lt; 3.2 (V-Nummer nicht vorhanden)",SUBSTITUTE(D4,",","."))</f>
        <v>4.28</v>
      </c>
    </row>
    <row r="5" spans="1:21" ht="18" x14ac:dyDescent="0.2">
      <c r="A5" s="14" t="s">
        <v>1</v>
      </c>
      <c r="B5" s="14" t="s">
        <v>27</v>
      </c>
      <c r="C5" s="14" t="s">
        <v>79</v>
      </c>
      <c r="D5" s="14" t="s">
        <v>503</v>
      </c>
      <c r="E5" s="120" t="str">
        <f>D5</f>
        <v>Thermy3</v>
      </c>
    </row>
    <row r="6" spans="1:21" x14ac:dyDescent="0.2">
      <c r="A6" s="14" t="s">
        <v>17</v>
      </c>
      <c r="B6" s="14" t="s">
        <v>28</v>
      </c>
      <c r="C6" s="14" t="s">
        <v>79</v>
      </c>
      <c r="D6" s="14">
        <v>773</v>
      </c>
      <c r="E6" s="121">
        <f>D6/24/60/60</f>
        <v>8.9467592592592602E-3</v>
      </c>
    </row>
    <row r="7" spans="1:21" x14ac:dyDescent="0.2">
      <c r="A7" s="14" t="s">
        <v>4</v>
      </c>
      <c r="B7" s="14" t="s">
        <v>29</v>
      </c>
      <c r="C7" s="14" t="s">
        <v>79</v>
      </c>
      <c r="D7" s="14">
        <v>2122360465</v>
      </c>
      <c r="E7" s="122" t="str">
        <f>MOD(D7,2^16)&amp;":"&amp;INT(D7/2^16)</f>
        <v>42641:32384</v>
      </c>
      <c r="G7" s="61" t="s">
        <v>256</v>
      </c>
      <c r="H7" s="67"/>
      <c r="I7" s="62"/>
      <c r="J7" s="63"/>
      <c r="U7" s="45"/>
    </row>
    <row r="8" spans="1:21" x14ac:dyDescent="0.2">
      <c r="A8" s="14" t="s">
        <v>0</v>
      </c>
      <c r="B8" s="14" t="s">
        <v>30</v>
      </c>
      <c r="C8" s="14" t="s">
        <v>79</v>
      </c>
      <c r="D8" s="14" t="s">
        <v>9</v>
      </c>
      <c r="E8" s="122" t="str">
        <f>VLOOKUP(D8,Modelltyp,2,0)</f>
        <v>Flächenmodell</v>
      </c>
    </row>
    <row r="9" spans="1:21" x14ac:dyDescent="0.2">
      <c r="A9" s="14" t="s">
        <v>2</v>
      </c>
      <c r="B9" s="14" t="s">
        <v>31</v>
      </c>
      <c r="C9" s="14" t="s">
        <v>79</v>
      </c>
      <c r="D9" s="14">
        <v>3</v>
      </c>
      <c r="E9" s="122" t="str">
        <f>VLOOKUP(D9,Flügeltyp,2,0)</f>
        <v>2 QR 2 WK</v>
      </c>
      <c r="G9" s="66" t="s">
        <v>269</v>
      </c>
      <c r="H9" s="68"/>
      <c r="I9" s="64"/>
      <c r="J9" s="65"/>
      <c r="U9" s="45"/>
    </row>
    <row r="10" spans="1:21" s="11" customFormat="1" x14ac:dyDescent="0.2">
      <c r="A10" s="14" t="s">
        <v>3</v>
      </c>
      <c r="B10" s="14" t="s">
        <v>32</v>
      </c>
      <c r="C10" s="14" t="s">
        <v>79</v>
      </c>
      <c r="D10" s="14">
        <v>1</v>
      </c>
      <c r="E10" s="122" t="str">
        <f>VLOOKUP(D10,Leitwerkstyp,2)</f>
        <v>V-LW 2 Servos</v>
      </c>
      <c r="F10"/>
      <c r="G10"/>
      <c r="H10"/>
      <c r="I10"/>
      <c r="J10" s="45"/>
      <c r="K10" s="45"/>
      <c r="L10" s="45"/>
      <c r="M10" s="45"/>
      <c r="N10" s="45"/>
      <c r="O10" s="45"/>
      <c r="P10" s="45"/>
      <c r="Q10" s="45"/>
      <c r="R10" s="45"/>
      <c r="S10" s="46"/>
      <c r="T10" s="46"/>
    </row>
    <row r="11" spans="1:21" s="11" customFormat="1" x14ac:dyDescent="0.2">
      <c r="A11" s="22" t="s">
        <v>413</v>
      </c>
      <c r="B11" s="16" t="s">
        <v>81</v>
      </c>
      <c r="C11" s="16" t="s">
        <v>79</v>
      </c>
      <c r="D11" s="14" t="s">
        <v>522</v>
      </c>
      <c r="E11" s="122" t="str">
        <f>n_sw(D11,"0","0",A11)</f>
        <v>SD,unten</v>
      </c>
      <c r="F11" s="21"/>
      <c r="G11"/>
      <c r="H11"/>
      <c r="I11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6"/>
    </row>
    <row r="12" spans="1:21" s="11" customFormat="1" x14ac:dyDescent="0.2">
      <c r="A12" s="22" t="s">
        <v>414</v>
      </c>
      <c r="B12" s="16" t="s">
        <v>82</v>
      </c>
      <c r="C12" s="16" t="s">
        <v>79</v>
      </c>
      <c r="D12" s="14" t="s">
        <v>85</v>
      </c>
      <c r="E12" s="122" t="str">
        <f t="shared" ref="E12:E18" si="0">n_sw(D12,"0","0",A12)</f>
        <v>nicht zugewiesen</v>
      </c>
      <c r="F12" s="21"/>
      <c r="G12"/>
      <c r="H12"/>
      <c r="I12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6"/>
    </row>
    <row r="13" spans="1:21" s="11" customFormat="1" x14ac:dyDescent="0.2">
      <c r="A13" s="22" t="s">
        <v>415</v>
      </c>
      <c r="B13" s="16" t="s">
        <v>83</v>
      </c>
      <c r="C13" s="16" t="s">
        <v>79</v>
      </c>
      <c r="D13" s="14" t="s">
        <v>85</v>
      </c>
      <c r="E13" s="122" t="str">
        <f t="shared" si="0"/>
        <v>nicht zugewiesen</v>
      </c>
      <c r="F13" s="21"/>
      <c r="G13"/>
      <c r="H13"/>
      <c r="I13"/>
      <c r="J13" s="45"/>
      <c r="K13" s="45"/>
      <c r="L13" s="45"/>
      <c r="M13" s="45"/>
      <c r="N13" s="45"/>
      <c r="O13" s="45"/>
      <c r="P13" s="45"/>
      <c r="Q13" s="45"/>
      <c r="R13" s="45"/>
      <c r="S13" s="46"/>
      <c r="T13" s="46"/>
    </row>
    <row r="14" spans="1:21" s="11" customFormat="1" x14ac:dyDescent="0.2">
      <c r="A14" s="22" t="s">
        <v>416</v>
      </c>
      <c r="B14" s="16" t="s">
        <v>80</v>
      </c>
      <c r="C14" s="16" t="s">
        <v>79</v>
      </c>
      <c r="D14" s="14" t="s">
        <v>85</v>
      </c>
      <c r="E14" s="122" t="str">
        <f>n_sw(D14,"0","0",A14)</f>
        <v>nicht zugewiesen</v>
      </c>
      <c r="F14" s="21"/>
      <c r="G14"/>
      <c r="H14"/>
      <c r="I14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6"/>
    </row>
    <row r="15" spans="1:21" s="11" customFormat="1" x14ac:dyDescent="0.2">
      <c r="A15" s="22" t="s">
        <v>417</v>
      </c>
      <c r="B15" s="16" t="s">
        <v>84</v>
      </c>
      <c r="C15" s="16" t="s">
        <v>79</v>
      </c>
      <c r="D15" s="14" t="s">
        <v>523</v>
      </c>
      <c r="E15" s="122" t="str">
        <f t="shared" si="0"/>
        <v>SD,oben</v>
      </c>
      <c r="F15" s="21"/>
      <c r="G15"/>
      <c r="H15"/>
      <c r="I1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6"/>
    </row>
    <row r="16" spans="1:21" s="11" customFormat="1" x14ac:dyDescent="0.2">
      <c r="A16" s="22" t="s">
        <v>418</v>
      </c>
      <c r="B16" s="16" t="s">
        <v>87</v>
      </c>
      <c r="C16" s="16" t="s">
        <v>79</v>
      </c>
      <c r="D16" s="14" t="s">
        <v>85</v>
      </c>
      <c r="E16" s="122" t="str">
        <f t="shared" si="0"/>
        <v>nicht zugewiesen</v>
      </c>
      <c r="F16" s="21"/>
      <c r="G16"/>
      <c r="H16"/>
      <c r="I16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6"/>
    </row>
    <row r="17" spans="1:22" s="11" customFormat="1" x14ac:dyDescent="0.2">
      <c r="A17" s="22" t="s">
        <v>419</v>
      </c>
      <c r="B17" s="16" t="s">
        <v>313</v>
      </c>
      <c r="C17" s="16" t="s">
        <v>79</v>
      </c>
      <c r="D17" s="14" t="s">
        <v>611</v>
      </c>
      <c r="E17" s="122" t="str">
        <f>n_sw(D17,"0","0",A17)</f>
        <v>SE,unten</v>
      </c>
      <c r="F17" s="21"/>
      <c r="G17"/>
      <c r="H17"/>
      <c r="I17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6"/>
    </row>
    <row r="18" spans="1:22" s="11" customFormat="1" x14ac:dyDescent="0.2">
      <c r="A18" s="22" t="s">
        <v>420</v>
      </c>
      <c r="B18" s="16" t="s">
        <v>312</v>
      </c>
      <c r="C18" s="16" t="s">
        <v>79</v>
      </c>
      <c r="D18" s="14" t="s">
        <v>562</v>
      </c>
      <c r="E18" s="122" t="str">
        <f t="shared" si="0"/>
        <v>L3,oben</v>
      </c>
      <c r="F18" s="21"/>
      <c r="G18"/>
      <c r="H18"/>
      <c r="I18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/>
    </row>
    <row r="19" spans="1:22" s="11" customFormat="1" x14ac:dyDescent="0.2">
      <c r="A19" s="22" t="s">
        <v>421</v>
      </c>
      <c r="B19" s="16" t="s">
        <v>248</v>
      </c>
      <c r="C19" s="16" t="s">
        <v>79</v>
      </c>
      <c r="D19" s="14">
        <v>1</v>
      </c>
      <c r="E19" s="122" t="str">
        <f>VLOOKUP(D19,ja_nein,2,FALSE)</f>
        <v>ja</v>
      </c>
      <c r="F19" s="21"/>
      <c r="G19"/>
      <c r="H19"/>
      <c r="I19"/>
      <c r="J19" s="45"/>
      <c r="K19" s="45"/>
      <c r="L19" s="37"/>
      <c r="M19" s="45"/>
      <c r="N19" s="45"/>
      <c r="O19" s="45"/>
      <c r="P19" s="45"/>
      <c r="Q19" s="45"/>
      <c r="R19" s="45"/>
      <c r="S19" s="45"/>
      <c r="T19" s="46"/>
    </row>
    <row r="20" spans="1:22" s="17" customFormat="1" x14ac:dyDescent="0.2">
      <c r="A20" s="19" t="s">
        <v>159</v>
      </c>
      <c r="B20" s="20" t="s">
        <v>150</v>
      </c>
      <c r="C20" s="19" t="s">
        <v>50</v>
      </c>
      <c r="D20" s="20"/>
      <c r="E20" s="55" t="s">
        <v>332</v>
      </c>
      <c r="F20" s="60" t="s">
        <v>51</v>
      </c>
      <c r="G20" s="54" t="s">
        <v>52</v>
      </c>
      <c r="H20" s="34" t="s">
        <v>151</v>
      </c>
      <c r="I20" s="34" t="s">
        <v>147</v>
      </c>
      <c r="J20" s="54" t="s">
        <v>109</v>
      </c>
      <c r="K20" s="34" t="s">
        <v>152</v>
      </c>
      <c r="L20" s="34" t="s">
        <v>125</v>
      </c>
      <c r="M20" s="34" t="s">
        <v>153</v>
      </c>
      <c r="N20" s="34" t="s">
        <v>154</v>
      </c>
      <c r="O20" s="34" t="s">
        <v>155</v>
      </c>
      <c r="P20" s="34" t="s">
        <v>156</v>
      </c>
      <c r="Q20" s="34" t="s">
        <v>157</v>
      </c>
      <c r="R20" s="34" t="s">
        <v>144</v>
      </c>
      <c r="S20" s="34" t="s">
        <v>158</v>
      </c>
      <c r="T20" s="36"/>
    </row>
    <row r="21" spans="1:22" x14ac:dyDescent="0.2">
      <c r="A21" s="16" t="s">
        <v>47</v>
      </c>
      <c r="B21" s="14"/>
      <c r="C21" s="14"/>
      <c r="D21" s="14"/>
      <c r="E21" s="122" t="str">
        <f>G21&amp;": "&amp;n_sw(J21,"0","0","Flugphase:"&amp;G21)</f>
        <v>Standard: nicht zugewiesen</v>
      </c>
      <c r="F21" s="2">
        <v>1</v>
      </c>
      <c r="G21" s="2" t="s">
        <v>475</v>
      </c>
      <c r="H21" s="2"/>
      <c r="I21" s="2">
        <v>0</v>
      </c>
      <c r="J21" s="47" t="s">
        <v>85</v>
      </c>
      <c r="K21" s="47"/>
      <c r="L21" s="47">
        <v>-2</v>
      </c>
      <c r="M21" s="47">
        <v>0</v>
      </c>
      <c r="N21" s="47">
        <v>2</v>
      </c>
      <c r="O21" s="47">
        <v>100</v>
      </c>
      <c r="P21" s="47">
        <v>100</v>
      </c>
      <c r="Q21" s="47">
        <v>0</v>
      </c>
      <c r="R21" s="47">
        <v>0</v>
      </c>
      <c r="S21" s="47">
        <v>1</v>
      </c>
    </row>
    <row r="22" spans="1:22" s="36" customFormat="1" x14ac:dyDescent="0.2">
      <c r="A22" s="33" t="s">
        <v>49</v>
      </c>
      <c r="B22" s="34" t="s">
        <v>62</v>
      </c>
      <c r="C22" s="33" t="s">
        <v>50</v>
      </c>
      <c r="D22" s="34"/>
      <c r="E22" s="55" t="s">
        <v>493</v>
      </c>
      <c r="F22" s="59" t="s">
        <v>51</v>
      </c>
      <c r="G22" s="54" t="s">
        <v>52</v>
      </c>
      <c r="H22" s="54" t="s">
        <v>53</v>
      </c>
      <c r="I22" s="34" t="s">
        <v>54</v>
      </c>
      <c r="J22" s="34" t="s">
        <v>55</v>
      </c>
      <c r="K22" s="34" t="s">
        <v>56</v>
      </c>
      <c r="L22" s="34" t="s">
        <v>57</v>
      </c>
      <c r="M22" s="34" t="s">
        <v>58</v>
      </c>
      <c r="N22" s="34" t="s">
        <v>59</v>
      </c>
      <c r="O22" s="34" t="s">
        <v>60</v>
      </c>
      <c r="P22" s="34" t="s">
        <v>61</v>
      </c>
      <c r="Q22" s="35"/>
      <c r="R22" s="35"/>
      <c r="S22" s="35"/>
      <c r="T22" s="35"/>
    </row>
    <row r="23" spans="1:22" x14ac:dyDescent="0.2">
      <c r="A23" s="18" t="s">
        <v>47</v>
      </c>
      <c r="B23" s="14"/>
      <c r="C23" s="14"/>
      <c r="D23" s="14"/>
      <c r="E23" s="122" t="str">
        <f t="shared" ref="E23:E26" si="1">nur_sw(H23,"Geber "&amp;G23)&amp;": "&amp;G23</f>
        <v>Geber P1: Quer</v>
      </c>
      <c r="F23" s="2">
        <v>1</v>
      </c>
      <c r="G23" s="2" t="s">
        <v>395</v>
      </c>
      <c r="H23" s="2" t="s">
        <v>94</v>
      </c>
      <c r="I23" s="2" t="s">
        <v>95</v>
      </c>
      <c r="J23" s="47">
        <v>50</v>
      </c>
      <c r="K23" s="47">
        <v>0</v>
      </c>
      <c r="L23" s="47">
        <v>100</v>
      </c>
      <c r="M23" s="47">
        <v>1</v>
      </c>
      <c r="N23" s="47">
        <v>1</v>
      </c>
      <c r="O23" s="47">
        <v>1</v>
      </c>
      <c r="P23" s="47">
        <v>1</v>
      </c>
      <c r="Q23" s="48"/>
      <c r="R23" s="48"/>
      <c r="S23" s="48"/>
      <c r="T23" s="48"/>
    </row>
    <row r="24" spans="1:22" x14ac:dyDescent="0.2">
      <c r="A24" s="18" t="s">
        <v>47</v>
      </c>
      <c r="B24" s="14"/>
      <c r="C24" s="14"/>
      <c r="D24" s="14"/>
      <c r="E24" s="122" t="str">
        <f t="shared" si="1"/>
        <v>Geber P2: Höhe</v>
      </c>
      <c r="F24" s="2">
        <v>2</v>
      </c>
      <c r="G24" s="2" t="s">
        <v>396</v>
      </c>
      <c r="H24" s="2" t="s">
        <v>310</v>
      </c>
      <c r="I24" s="2" t="s">
        <v>95</v>
      </c>
      <c r="J24" s="47">
        <v>50</v>
      </c>
      <c r="K24" s="47">
        <v>0</v>
      </c>
      <c r="L24" s="47">
        <v>100</v>
      </c>
      <c r="M24" s="47">
        <v>2</v>
      </c>
      <c r="N24" s="47">
        <v>1</v>
      </c>
      <c r="O24" s="47">
        <v>1</v>
      </c>
      <c r="P24" s="47">
        <v>1</v>
      </c>
      <c r="Q24" s="48"/>
      <c r="R24" s="48"/>
      <c r="S24" s="48"/>
      <c r="T24" s="48"/>
    </row>
    <row r="25" spans="1:22" x14ac:dyDescent="0.2">
      <c r="A25" s="18" t="s">
        <v>47</v>
      </c>
      <c r="B25" s="14"/>
      <c r="C25" s="14"/>
      <c r="D25" s="14"/>
      <c r="E25" s="122" t="str">
        <f t="shared" si="1"/>
        <v>Geber P3: Seite</v>
      </c>
      <c r="F25" s="2">
        <v>3</v>
      </c>
      <c r="G25" s="2" t="s">
        <v>397</v>
      </c>
      <c r="H25" s="2" t="s">
        <v>143</v>
      </c>
      <c r="I25" s="2" t="s">
        <v>95</v>
      </c>
      <c r="J25" s="47">
        <v>50</v>
      </c>
      <c r="K25" s="47">
        <v>0</v>
      </c>
      <c r="L25" s="47">
        <v>100</v>
      </c>
      <c r="M25" s="47">
        <v>3</v>
      </c>
      <c r="N25" s="47">
        <v>1</v>
      </c>
      <c r="O25" s="47">
        <v>1</v>
      </c>
      <c r="P25" s="47">
        <v>1</v>
      </c>
      <c r="Q25" s="48"/>
      <c r="R25" s="48"/>
      <c r="S25" s="48"/>
      <c r="T25" s="48"/>
    </row>
    <row r="26" spans="1:22" x14ac:dyDescent="0.2">
      <c r="A26" s="18" t="s">
        <v>47</v>
      </c>
      <c r="B26" s="14"/>
      <c r="C26" s="14"/>
      <c r="D26" s="14"/>
      <c r="E26" s="122" t="str">
        <f t="shared" si="1"/>
        <v>Geber P4: Drossel</v>
      </c>
      <c r="F26" s="2">
        <v>4</v>
      </c>
      <c r="G26" s="2" t="s">
        <v>268</v>
      </c>
      <c r="H26" s="2" t="s">
        <v>465</v>
      </c>
      <c r="I26" s="2" t="s">
        <v>95</v>
      </c>
      <c r="J26" s="47">
        <v>50</v>
      </c>
      <c r="K26" s="47">
        <v>0</v>
      </c>
      <c r="L26" s="47">
        <v>100</v>
      </c>
      <c r="M26" s="47">
        <v>4</v>
      </c>
      <c r="N26" s="47">
        <v>1</v>
      </c>
      <c r="O26" s="47">
        <v>1</v>
      </c>
      <c r="P26" s="47">
        <v>1</v>
      </c>
      <c r="Q26" s="48"/>
      <c r="R26" s="48"/>
      <c r="S26" s="48"/>
      <c r="T26" s="48"/>
    </row>
    <row r="27" spans="1:22" x14ac:dyDescent="0.2">
      <c r="A27" s="18" t="s">
        <v>47</v>
      </c>
      <c r="B27" s="14"/>
      <c r="C27" s="14"/>
      <c r="D27" s="14"/>
      <c r="E27" s="122" t="str">
        <f t="shared" ref="E27" si="2">nur_sw(H27,"Geber "&amp;G27)&amp;": "&amp;G27</f>
        <v>Geber P4: Klappen</v>
      </c>
      <c r="F27" s="2">
        <v>6</v>
      </c>
      <c r="G27" s="2" t="s">
        <v>593</v>
      </c>
      <c r="H27" s="2" t="s">
        <v>465</v>
      </c>
      <c r="I27" s="2" t="s">
        <v>95</v>
      </c>
      <c r="J27" s="47">
        <v>50</v>
      </c>
      <c r="K27" s="47">
        <v>0</v>
      </c>
      <c r="L27" s="47">
        <v>100</v>
      </c>
      <c r="M27" s="47">
        <v>5</v>
      </c>
      <c r="N27" s="47">
        <v>1</v>
      </c>
      <c r="O27" s="47">
        <v>1</v>
      </c>
      <c r="P27" s="47">
        <v>1</v>
      </c>
      <c r="Q27" s="48"/>
      <c r="R27" s="48"/>
      <c r="S27" s="48"/>
      <c r="T27" s="48"/>
    </row>
    <row r="28" spans="1:22" s="36" customFormat="1" ht="25.5" x14ac:dyDescent="0.2">
      <c r="A28" s="33" t="s">
        <v>64</v>
      </c>
      <c r="B28" s="34" t="s">
        <v>63</v>
      </c>
      <c r="C28" s="33" t="s">
        <v>50</v>
      </c>
      <c r="D28" s="34"/>
      <c r="E28" s="55" t="s">
        <v>462</v>
      </c>
      <c r="F28" s="54" t="s">
        <v>65</v>
      </c>
      <c r="G28" s="34" t="s">
        <v>66</v>
      </c>
      <c r="H28" s="34" t="s">
        <v>67</v>
      </c>
      <c r="I28" s="54" t="s">
        <v>68</v>
      </c>
      <c r="J28" s="54" t="s">
        <v>69</v>
      </c>
      <c r="K28" s="34" t="s">
        <v>70</v>
      </c>
      <c r="L28" s="34" t="s">
        <v>71</v>
      </c>
      <c r="M28" s="34" t="s">
        <v>72</v>
      </c>
      <c r="N28" s="34" t="s">
        <v>73</v>
      </c>
      <c r="O28" s="34" t="s">
        <v>74</v>
      </c>
      <c r="P28" s="34" t="s">
        <v>423</v>
      </c>
      <c r="Q28" s="54" t="s">
        <v>485</v>
      </c>
      <c r="R28" s="34" t="s">
        <v>486</v>
      </c>
      <c r="S28" s="34" t="s">
        <v>75</v>
      </c>
      <c r="T28" s="34" t="s">
        <v>76</v>
      </c>
      <c r="U28" s="34" t="s">
        <v>77</v>
      </c>
      <c r="V28" s="34" t="s">
        <v>78</v>
      </c>
    </row>
    <row r="29" spans="1:22" x14ac:dyDescent="0.2">
      <c r="A29" s="18" t="s">
        <v>47</v>
      </c>
      <c r="B29" s="14"/>
      <c r="C29" s="14"/>
      <c r="D29" s="16"/>
      <c r="E29" s="122" t="str">
        <f>VLOOKUP(F29,sv_phase,2,FALSE)&amp;": "&amp;VLOOKUP(G29,sv_function,2,FALSE)&amp;IF(LEFT(fw_vers,1)="&lt;",IF(sel_par(P29,1)&gt;"0",", DR-S: "&amp;n_sw(P29,"0","0","DR_S Pph"&amp;F29),""),IF(sel_par(Q29,1)&gt;"0",", DR-S: "&amp;n_sw(Q29,"0","0","DR-S Fph"&amp;F29),""))&amp;IF(I29&lt;&gt;"0,0,0,0"," ("&amp;I29&amp;")","")&amp;", Expo:"&amp;sel_par(J29,1)&amp;"%"</f>
        <v>Standard: Quer, Expo:0%</v>
      </c>
      <c r="F29" s="2">
        <v>1</v>
      </c>
      <c r="G29" s="2">
        <v>1</v>
      </c>
      <c r="H29" s="2">
        <v>1</v>
      </c>
      <c r="I29" s="2" t="s">
        <v>126</v>
      </c>
      <c r="J29" s="50" t="s">
        <v>127</v>
      </c>
      <c r="K29" s="50" t="s">
        <v>127</v>
      </c>
      <c r="L29" s="49">
        <v>100100100</v>
      </c>
      <c r="M29" s="49">
        <v>100100100</v>
      </c>
      <c r="N29" s="47">
        <v>0</v>
      </c>
      <c r="O29" s="47">
        <v>0</v>
      </c>
      <c r="P29" s="50">
        <v>1</v>
      </c>
      <c r="Q29" s="47">
        <v>0</v>
      </c>
      <c r="R29" s="47">
        <v>0</v>
      </c>
      <c r="S29" s="47" t="s">
        <v>93</v>
      </c>
      <c r="T29" s="47">
        <v>0</v>
      </c>
      <c r="U29" s="2">
        <v>0</v>
      </c>
      <c r="V29" s="2">
        <v>0</v>
      </c>
    </row>
    <row r="30" spans="1:22" x14ac:dyDescent="0.2">
      <c r="A30" s="18" t="s">
        <v>47</v>
      </c>
      <c r="B30" s="14"/>
      <c r="C30" s="14"/>
      <c r="D30" s="14"/>
      <c r="E30" s="122" t="str">
        <f>VLOOKUP(F30,sv_phase,2,FALSE)&amp;": "&amp;VLOOKUP(G30,sv_function,2,FALSE)&amp;IF(LEFT(fw_vers,1)="&lt;",IF(sel_par(P30,1)&gt;"0",", DR-S: "&amp;n_sw(P30,"0","0","DR_S Pph"&amp;F30),""),IF(sel_par(Q30,1)&gt;"0",", DR-S: "&amp;n_sw(Q30,"0","0","DR-S Fph"&amp;F30),""))&amp;IF(I30&lt;&gt;"0,0,0,0"," ("&amp;I30&amp;")","")&amp;",Expo:"&amp;sel_par(J30,1)&amp;"%"</f>
        <v>Standard: Höhe,Expo:0%</v>
      </c>
      <c r="F30" s="2">
        <v>1</v>
      </c>
      <c r="G30" s="2">
        <v>2</v>
      </c>
      <c r="H30" s="2">
        <v>1</v>
      </c>
      <c r="I30" s="2" t="s">
        <v>126</v>
      </c>
      <c r="J30" s="47" t="s">
        <v>127</v>
      </c>
      <c r="K30" s="47" t="s">
        <v>127</v>
      </c>
      <c r="L30" s="49">
        <v>100100100</v>
      </c>
      <c r="M30" s="49">
        <v>100100100</v>
      </c>
      <c r="N30" s="47">
        <v>0</v>
      </c>
      <c r="O30" s="47">
        <v>0</v>
      </c>
      <c r="P30" s="47">
        <v>1</v>
      </c>
      <c r="Q30" s="47">
        <v>0</v>
      </c>
      <c r="R30" s="47">
        <v>0</v>
      </c>
      <c r="S30" s="47" t="s">
        <v>93</v>
      </c>
      <c r="T30" s="47">
        <v>0</v>
      </c>
      <c r="U30" s="2">
        <v>0</v>
      </c>
      <c r="V30" s="2">
        <v>0</v>
      </c>
    </row>
    <row r="31" spans="1:22" x14ac:dyDescent="0.2">
      <c r="A31" s="18" t="s">
        <v>47</v>
      </c>
      <c r="B31" s="14"/>
      <c r="C31" s="14"/>
      <c r="D31" s="14"/>
      <c r="E31" s="122" t="str">
        <f>VLOOKUP(F31,sv_phase,2,FALSE)&amp;": "&amp;VLOOKUP(G31,sv_function,2,FALSE)&amp;IF(LEFT(fw_vers,1)="&lt;",IF(sel_par(P31,1)&gt;"0",", DR-S: "&amp;n_sw(P31,"0","0","DR_S Pph"&amp;F31),""),IF(sel_par(Q31,1)&gt;"0",", DR-S: "&amp;n_sw(Q31,"0","0","DR-S Fph"&amp;F31),""))&amp;IF(I31&lt;&gt;"0,0,0,0"," ("&amp;I31&amp;")","")&amp;",Expo:"&amp;sel_par(J31,1)&amp;"%"</f>
        <v>Standard: Seite,Expo:0%</v>
      </c>
      <c r="F31" s="2">
        <v>1</v>
      </c>
      <c r="G31" s="2">
        <v>3</v>
      </c>
      <c r="H31" s="2">
        <v>1</v>
      </c>
      <c r="I31" s="2" t="s">
        <v>126</v>
      </c>
      <c r="J31" s="47" t="s">
        <v>127</v>
      </c>
      <c r="K31" s="47" t="s">
        <v>127</v>
      </c>
      <c r="L31" s="49">
        <v>100100100</v>
      </c>
      <c r="M31" s="49">
        <v>100100100</v>
      </c>
      <c r="N31" s="47">
        <v>0</v>
      </c>
      <c r="O31" s="47">
        <v>0</v>
      </c>
      <c r="P31" s="47">
        <v>1</v>
      </c>
      <c r="Q31" s="47">
        <v>0</v>
      </c>
      <c r="R31" s="47">
        <v>0</v>
      </c>
      <c r="S31" s="47" t="s">
        <v>93</v>
      </c>
      <c r="T31" s="47">
        <v>0</v>
      </c>
      <c r="U31" s="2">
        <v>0</v>
      </c>
      <c r="V31" s="2">
        <v>0</v>
      </c>
    </row>
    <row r="32" spans="1:22" x14ac:dyDescent="0.2">
      <c r="A32" s="18" t="s">
        <v>47</v>
      </c>
      <c r="B32" s="14"/>
      <c r="C32" s="14"/>
      <c r="D32" s="14"/>
      <c r="E32" s="122" t="str">
        <f>VLOOKUP(F32,sv_phase,2,FALSE)&amp;": "&amp;VLOOKUP(G32,sv_function,2,FALSE)&amp;IF(LEFT(fw_vers,1)="&lt;",IF(sel_par(P32,1)&gt;"0",", DR-S: "&amp;n_sw(P32,"0","0","DR_S Pph"&amp;F32),""),IF(sel_par(Q32,1)&gt;"0",", DR-S: "&amp;n_sw(Q32,"0","0","DR-S Fph"&amp;F32),""))&amp;IF(I32&lt;&gt;"0,0,0,0"," ("&amp;I32&amp;")","")&amp;",Expo:"&amp;sel_par(J32,1)&amp;"%"</f>
        <v>Standard: Drossel,Expo:0%</v>
      </c>
      <c r="F32" s="2">
        <v>1</v>
      </c>
      <c r="G32" s="2">
        <v>4</v>
      </c>
      <c r="H32" s="2">
        <v>1</v>
      </c>
      <c r="I32" s="2" t="s">
        <v>126</v>
      </c>
      <c r="J32" s="47" t="s">
        <v>127</v>
      </c>
      <c r="K32" s="47" t="s">
        <v>127</v>
      </c>
      <c r="L32" s="49">
        <v>100100100</v>
      </c>
      <c r="M32" s="49">
        <v>100100100</v>
      </c>
      <c r="N32" s="47">
        <v>0</v>
      </c>
      <c r="O32" s="47">
        <v>0</v>
      </c>
      <c r="P32" s="47">
        <v>1</v>
      </c>
      <c r="Q32" s="47">
        <v>0</v>
      </c>
      <c r="R32" s="47">
        <v>0</v>
      </c>
      <c r="S32" s="47" t="s">
        <v>93</v>
      </c>
      <c r="T32" s="47">
        <v>8</v>
      </c>
      <c r="U32" s="2" t="s">
        <v>604</v>
      </c>
      <c r="V32" s="2" t="s">
        <v>605</v>
      </c>
    </row>
    <row r="33" spans="1:22" x14ac:dyDescent="0.2">
      <c r="A33" s="18" t="s">
        <v>47</v>
      </c>
      <c r="B33" s="14"/>
      <c r="C33" s="14"/>
      <c r="D33" s="14"/>
      <c r="E33" s="122" t="str">
        <f>VLOOKUP(F33,sv_phase,2,FALSE)&amp;": "&amp;VLOOKUP(G33,sv_function,2,FALSE)&amp;IF(LEFT(fw_vers,1)="&lt;",IF(sel_par(P33,1)&gt;"0",", DR-S: "&amp;n_sw(P33,"0","0","DR_S Pph"&amp;F33),""),IF(sel_par(Q33,1)&gt;"0",", DR-S: "&amp;n_sw(Q33,"0","0","DR-S Fph"&amp;F33),""))&amp;IF(I33&lt;&gt;"0,0,0,0"," ("&amp;I33&amp;")","")&amp;",Expo:"&amp;sel_par(J33,1)&amp;"%"</f>
        <v>Standard: Klappen,Expo:0%</v>
      </c>
      <c r="F33" s="2">
        <v>1</v>
      </c>
      <c r="G33" s="2">
        <v>6</v>
      </c>
      <c r="H33" s="2">
        <v>1</v>
      </c>
      <c r="I33" s="2" t="s">
        <v>126</v>
      </c>
      <c r="J33" s="47" t="s">
        <v>127</v>
      </c>
      <c r="K33" s="47" t="s">
        <v>127</v>
      </c>
      <c r="L33" s="49">
        <v>100100100</v>
      </c>
      <c r="M33" s="49">
        <v>100100100</v>
      </c>
      <c r="N33" s="47">
        <v>0</v>
      </c>
      <c r="O33" s="47">
        <v>0</v>
      </c>
      <c r="P33" s="47">
        <v>1</v>
      </c>
      <c r="Q33" s="47">
        <v>0</v>
      </c>
      <c r="R33" s="47">
        <v>0</v>
      </c>
      <c r="S33" s="47" t="s">
        <v>93</v>
      </c>
      <c r="T33" s="47">
        <v>8</v>
      </c>
      <c r="U33" s="2" t="s">
        <v>555</v>
      </c>
      <c r="V33" s="128">
        <v>-100100100</v>
      </c>
    </row>
    <row r="34" spans="1:22" s="17" customFormat="1" x14ac:dyDescent="0.2">
      <c r="A34" s="20" t="s">
        <v>46</v>
      </c>
      <c r="B34" s="20" t="s">
        <v>33</v>
      </c>
      <c r="C34" s="19" t="s">
        <v>48</v>
      </c>
      <c r="D34" s="20"/>
      <c r="E34" s="55" t="s">
        <v>335</v>
      </c>
      <c r="F34" s="57" t="s">
        <v>34</v>
      </c>
      <c r="G34" s="54" t="s">
        <v>35</v>
      </c>
      <c r="H34" s="54" t="s">
        <v>36</v>
      </c>
      <c r="I34" s="54" t="s">
        <v>37</v>
      </c>
      <c r="J34" s="54" t="s">
        <v>38</v>
      </c>
      <c r="K34" s="34" t="s">
        <v>39</v>
      </c>
      <c r="L34" s="34" t="s">
        <v>40</v>
      </c>
      <c r="M34" s="34" t="s">
        <v>41</v>
      </c>
      <c r="N34" s="34" t="s">
        <v>42</v>
      </c>
      <c r="O34" s="34" t="s">
        <v>43</v>
      </c>
      <c r="P34" s="34" t="s">
        <v>44</v>
      </c>
      <c r="Q34" s="54" t="s">
        <v>45</v>
      </c>
      <c r="R34" s="34" t="s">
        <v>145</v>
      </c>
      <c r="S34" s="34"/>
      <c r="T34" s="34"/>
    </row>
    <row r="35" spans="1:22" x14ac:dyDescent="0.2">
      <c r="A35" s="15" t="s">
        <v>47</v>
      </c>
      <c r="B35" s="14"/>
      <c r="C35" s="15"/>
      <c r="D35" s="14"/>
      <c r="E35" s="118" t="str">
        <f t="shared" ref="E35:E38" si="3">"Rx K"&amp;F35&amp;": "&amp;VLOOKUP(G35,Servo,2,FALSE)&amp;", Laufr. "&amp;VLOOKUP(Q35,Laufrichtung,2,FALSE)&amp;", Min="&amp;J35&amp;"%, Mitte="&amp;H35&amp;"%, Max="&amp;I35&amp;"%"</f>
        <v>Rx K1: Drossel, Laufr. normal, Min=-100%, Mitte=0%, Max=100%</v>
      </c>
      <c r="F35" s="10">
        <v>1</v>
      </c>
      <c r="G35" s="2">
        <v>271</v>
      </c>
      <c r="H35" s="2">
        <v>0</v>
      </c>
      <c r="I35" s="2">
        <v>100</v>
      </c>
      <c r="J35" s="47">
        <v>-100</v>
      </c>
      <c r="K35" s="47">
        <v>125</v>
      </c>
      <c r="L35" s="47">
        <v>-125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 t="s">
        <v>146</v>
      </c>
      <c r="S35" s="47"/>
      <c r="T35" s="47"/>
    </row>
    <row r="36" spans="1:22" x14ac:dyDescent="0.2">
      <c r="A36" s="15" t="s">
        <v>47</v>
      </c>
      <c r="B36" s="14"/>
      <c r="C36" s="15"/>
      <c r="D36" s="14"/>
      <c r="E36" s="118" t="str">
        <f t="shared" si="3"/>
        <v>Rx K2: Quer1, Laufr. reverse, Min=-70%, Mitte=0%, Max=70%</v>
      </c>
      <c r="F36" s="10">
        <v>2</v>
      </c>
      <c r="G36" s="2">
        <v>257</v>
      </c>
      <c r="H36" s="2">
        <v>0</v>
      </c>
      <c r="I36" s="2">
        <v>70</v>
      </c>
      <c r="J36" s="47">
        <v>-70</v>
      </c>
      <c r="K36" s="47">
        <v>80</v>
      </c>
      <c r="L36" s="47">
        <v>-80</v>
      </c>
      <c r="M36" s="47">
        <v>0</v>
      </c>
      <c r="N36" s="47">
        <v>0</v>
      </c>
      <c r="O36" s="47">
        <v>0</v>
      </c>
      <c r="P36" s="47">
        <v>0</v>
      </c>
      <c r="Q36" s="47">
        <v>1</v>
      </c>
      <c r="R36" s="47" t="s">
        <v>146</v>
      </c>
      <c r="S36" s="47"/>
      <c r="T36" s="47"/>
    </row>
    <row r="37" spans="1:22" x14ac:dyDescent="0.2">
      <c r="A37" s="15" t="s">
        <v>47</v>
      </c>
      <c r="B37" s="14"/>
      <c r="C37" s="15"/>
      <c r="D37" s="14"/>
      <c r="E37" s="118" t="str">
        <f t="shared" si="3"/>
        <v>Rx K3: Höhe1, Laufr. normal, Min=-110%, Mitte=0%, Max=90%</v>
      </c>
      <c r="F37" s="10">
        <v>3</v>
      </c>
      <c r="G37" s="2">
        <v>267</v>
      </c>
      <c r="H37" s="2">
        <v>0</v>
      </c>
      <c r="I37" s="2">
        <v>90</v>
      </c>
      <c r="J37" s="47">
        <v>-110</v>
      </c>
      <c r="K37" s="47">
        <v>90</v>
      </c>
      <c r="L37" s="47">
        <v>-110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 t="s">
        <v>146</v>
      </c>
      <c r="S37" s="47"/>
      <c r="T37" s="47"/>
    </row>
    <row r="38" spans="1:22" x14ac:dyDescent="0.2">
      <c r="A38" s="15" t="s">
        <v>47</v>
      </c>
      <c r="B38" s="14"/>
      <c r="C38" s="15"/>
      <c r="D38" s="14"/>
      <c r="E38" s="118" t="str">
        <f t="shared" si="3"/>
        <v>Rx K4: Höhe2, Laufr. normal, Min=-90%, Mitte=0%, Max=110%</v>
      </c>
      <c r="F38" s="10">
        <v>4</v>
      </c>
      <c r="G38" s="2">
        <v>268</v>
      </c>
      <c r="H38" s="2">
        <v>0</v>
      </c>
      <c r="I38" s="2">
        <v>110</v>
      </c>
      <c r="J38" s="47">
        <v>-90</v>
      </c>
      <c r="K38" s="47">
        <v>110</v>
      </c>
      <c r="L38" s="47">
        <v>-90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 t="s">
        <v>146</v>
      </c>
      <c r="S38" s="47"/>
      <c r="T38" s="47"/>
    </row>
    <row r="39" spans="1:22" x14ac:dyDescent="0.2">
      <c r="A39" s="15" t="s">
        <v>47</v>
      </c>
      <c r="B39" s="14"/>
      <c r="C39" s="15"/>
      <c r="D39" s="14"/>
      <c r="E39" s="118" t="str">
        <f t="shared" ref="E39" si="4">"Rx K"&amp;F39&amp;": "&amp;VLOOKUP(G39,Servo,2,FALSE)&amp;", Laufr. "&amp;VLOOKUP(Q39,Laufrichtung,2,FALSE)&amp;", Min="&amp;J39&amp;"%, Mitte="&amp;H39&amp;"%, Max="&amp;I39&amp;"%"</f>
        <v>Rx K5: Quer2, Laufr. reverse, Min=-70%, Mitte=0%, Max=70%</v>
      </c>
      <c r="F39" s="10">
        <v>5</v>
      </c>
      <c r="G39" s="2">
        <v>258</v>
      </c>
      <c r="H39" s="2">
        <v>0</v>
      </c>
      <c r="I39" s="2">
        <v>70</v>
      </c>
      <c r="J39" s="47">
        <v>-70</v>
      </c>
      <c r="K39" s="47">
        <v>70</v>
      </c>
      <c r="L39" s="47">
        <v>-70</v>
      </c>
      <c r="M39" s="47">
        <v>0</v>
      </c>
      <c r="N39" s="47">
        <v>0</v>
      </c>
      <c r="O39" s="47">
        <v>0</v>
      </c>
      <c r="P39" s="47">
        <v>0</v>
      </c>
      <c r="Q39" s="47">
        <v>1</v>
      </c>
      <c r="R39" s="47" t="s">
        <v>146</v>
      </c>
      <c r="S39" s="47"/>
      <c r="T39" s="47"/>
    </row>
    <row r="40" spans="1:22" x14ac:dyDescent="0.2">
      <c r="A40" s="15" t="s">
        <v>47</v>
      </c>
      <c r="B40" s="14"/>
      <c r="C40" s="15"/>
      <c r="D40" s="14"/>
      <c r="E40" s="118" t="str">
        <f t="shared" ref="E40" si="5">"Rx K"&amp;F40&amp;": "&amp;VLOOKUP(G40,Servo,2,FALSE)&amp;", Laufr. "&amp;VLOOKUP(Q40,Laufrichtung,2,FALSE)&amp;", Min="&amp;J40&amp;"%, Mitte="&amp;H40&amp;"%, Max="&amp;I40&amp;"%"</f>
        <v>Rx K6: Klappen1, Laufr. normal, Min=-80%, Mitte=0%, Max=80%</v>
      </c>
      <c r="F40" s="10">
        <v>6</v>
      </c>
      <c r="G40" s="2">
        <v>261</v>
      </c>
      <c r="H40" s="2">
        <v>0</v>
      </c>
      <c r="I40" s="2">
        <v>80</v>
      </c>
      <c r="J40" s="47">
        <v>-80</v>
      </c>
      <c r="K40" s="47">
        <v>80</v>
      </c>
      <c r="L40" s="47">
        <v>-80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 t="s">
        <v>146</v>
      </c>
      <c r="S40" s="47"/>
      <c r="T40" s="47"/>
    </row>
    <row r="41" spans="1:22" x14ac:dyDescent="0.2">
      <c r="A41" s="15" t="s">
        <v>47</v>
      </c>
      <c r="B41" s="14"/>
      <c r="C41" s="15"/>
      <c r="D41" s="14"/>
      <c r="E41" s="118" t="str">
        <f t="shared" ref="E41" si="6">"Rx K"&amp;F41&amp;": "&amp;VLOOKUP(G41,Servo,2,FALSE)&amp;", Laufr. "&amp;VLOOKUP(Q41,Laufrichtung,2,FALSE)&amp;", Min="&amp;J41&amp;"%, Mitte="&amp;H41&amp;"%, Max="&amp;I41&amp;"%"</f>
        <v>Rx K7: Klappen2, Laufr. normal, Min=-79%, Mitte=0%, Max=80%</v>
      </c>
      <c r="F41" s="10">
        <v>7</v>
      </c>
      <c r="G41" s="2">
        <v>262</v>
      </c>
      <c r="H41" s="2">
        <v>0</v>
      </c>
      <c r="I41" s="2">
        <v>80</v>
      </c>
      <c r="J41" s="47">
        <v>-79</v>
      </c>
      <c r="K41" s="47">
        <v>80</v>
      </c>
      <c r="L41" s="47">
        <v>-80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 t="s">
        <v>146</v>
      </c>
      <c r="S41" s="47"/>
      <c r="T41" s="47"/>
    </row>
    <row r="42" spans="1:22" s="36" customFormat="1" x14ac:dyDescent="0.2">
      <c r="A42" s="33" t="s">
        <v>107</v>
      </c>
      <c r="B42" s="34" t="s">
        <v>108</v>
      </c>
      <c r="C42" s="33" t="s">
        <v>50</v>
      </c>
      <c r="D42" s="34"/>
      <c r="E42" s="55" t="s">
        <v>333</v>
      </c>
      <c r="F42" s="54" t="s">
        <v>52</v>
      </c>
      <c r="G42" s="34" t="s">
        <v>51</v>
      </c>
      <c r="H42" s="54" t="s">
        <v>530</v>
      </c>
      <c r="I42" s="54" t="s">
        <v>531</v>
      </c>
      <c r="J42" s="34" t="s">
        <v>532</v>
      </c>
      <c r="K42" s="34" t="s">
        <v>533</v>
      </c>
      <c r="L42" s="54" t="s">
        <v>109</v>
      </c>
      <c r="M42" s="34" t="s">
        <v>534</v>
      </c>
      <c r="N42" s="34" t="s">
        <v>535</v>
      </c>
      <c r="O42" s="34" t="s">
        <v>536</v>
      </c>
      <c r="P42" s="34" t="s">
        <v>537</v>
      </c>
      <c r="Q42" s="34" t="s">
        <v>538</v>
      </c>
      <c r="R42" s="34" t="s">
        <v>539</v>
      </c>
      <c r="S42" s="37"/>
      <c r="T42" s="37"/>
    </row>
    <row r="43" spans="1:22" x14ac:dyDescent="0.2">
      <c r="A43" s="16" t="s">
        <v>47</v>
      </c>
      <c r="B43" s="14"/>
      <c r="C43" s="14"/>
      <c r="D43" s="14"/>
      <c r="E43" s="123" t="str">
        <f>F43&amp;": "&amp;IF(OR(H43&gt;0,I43&gt;0)=TRUE,z_u(H43)&amp;"-&gt;"&amp;z_u(I43)&amp;", ","")&amp;nur_sw(L43,"Timer:"&amp;F43)</f>
        <v>Motorzeit: L1</v>
      </c>
      <c r="F43" s="2" t="s">
        <v>597</v>
      </c>
      <c r="G43" s="2">
        <v>2</v>
      </c>
      <c r="H43" s="2">
        <v>0</v>
      </c>
      <c r="I43" s="2">
        <v>0</v>
      </c>
      <c r="J43" s="47">
        <v>0</v>
      </c>
      <c r="K43" s="47">
        <v>0</v>
      </c>
      <c r="L43" s="50" t="s">
        <v>598</v>
      </c>
      <c r="M43" s="50" t="s">
        <v>85</v>
      </c>
      <c r="N43" s="47">
        <v>0</v>
      </c>
      <c r="O43" s="47">
        <v>0</v>
      </c>
      <c r="P43" s="47">
        <v>0</v>
      </c>
      <c r="Q43" s="47">
        <v>-1</v>
      </c>
      <c r="R43" s="47"/>
      <c r="S43" s="48"/>
      <c r="T43" s="48"/>
    </row>
    <row r="44" spans="1:22" x14ac:dyDescent="0.2">
      <c r="A44" s="16" t="s">
        <v>47</v>
      </c>
      <c r="B44" s="14"/>
      <c r="C44" s="14"/>
      <c r="D44" s="14"/>
      <c r="E44" s="123" t="str">
        <f>F44&amp;": "&amp;IF(OR(H44&gt;0,I44&gt;0)=TRUE,z_u(H44)&amp;"-&gt;"&amp;z_u(I44)&amp;", ","")&amp;nur_sw(L44,"Timer:"&amp;F44)</f>
        <v>Segelzeit: L2</v>
      </c>
      <c r="F44" s="2" t="s">
        <v>599</v>
      </c>
      <c r="G44" s="2">
        <v>3</v>
      </c>
      <c r="H44" s="2">
        <v>0</v>
      </c>
      <c r="I44" s="2">
        <v>0</v>
      </c>
      <c r="J44" s="47">
        <v>0</v>
      </c>
      <c r="K44" s="47">
        <v>0</v>
      </c>
      <c r="L44" s="50" t="s">
        <v>600</v>
      </c>
      <c r="M44" s="50" t="s">
        <v>85</v>
      </c>
      <c r="N44" s="47">
        <v>0</v>
      </c>
      <c r="O44" s="47">
        <v>0</v>
      </c>
      <c r="P44" s="47">
        <v>0</v>
      </c>
      <c r="Q44" s="47">
        <v>-1</v>
      </c>
      <c r="R44" s="47"/>
      <c r="S44" s="48"/>
      <c r="T44" s="48"/>
    </row>
    <row r="45" spans="1:22" x14ac:dyDescent="0.2">
      <c r="A45" s="16" t="s">
        <v>47</v>
      </c>
      <c r="B45" s="14"/>
      <c r="C45" s="14"/>
      <c r="D45" s="14"/>
      <c r="E45" s="123" t="str">
        <f>F45&amp;": "&amp;IF(OR(H45&gt;0,I45&gt;0)=TRUE,z_u(H45)&amp;"-&gt;"&amp;z_u(I45)&amp;", ","")&amp;nur_sw(L45,"Timer:"&amp;F45)</f>
        <v>akt.Flugzeit: MX1</v>
      </c>
      <c r="F45" s="2" t="s">
        <v>601</v>
      </c>
      <c r="G45" s="2">
        <v>4</v>
      </c>
      <c r="H45" s="2">
        <v>0</v>
      </c>
      <c r="I45" s="2">
        <v>0</v>
      </c>
      <c r="J45" s="47">
        <v>0</v>
      </c>
      <c r="K45" s="47">
        <v>0</v>
      </c>
      <c r="L45" s="50" t="s">
        <v>602</v>
      </c>
      <c r="M45" s="50" t="s">
        <v>85</v>
      </c>
      <c r="N45" s="47">
        <v>0</v>
      </c>
      <c r="O45" s="47">
        <v>0</v>
      </c>
      <c r="P45" s="47">
        <v>0</v>
      </c>
      <c r="Q45" s="47">
        <v>-1</v>
      </c>
      <c r="R45" s="47"/>
      <c r="S45" s="48"/>
      <c r="T45" s="48"/>
    </row>
    <row r="46" spans="1:22" s="17" customFormat="1" x14ac:dyDescent="0.2">
      <c r="A46" s="19" t="s">
        <v>115</v>
      </c>
      <c r="B46" s="20" t="s">
        <v>116</v>
      </c>
      <c r="C46" s="19" t="s">
        <v>92</v>
      </c>
      <c r="D46" s="20"/>
      <c r="E46" s="55" t="s">
        <v>220</v>
      </c>
      <c r="F46" s="20" t="s">
        <v>131</v>
      </c>
      <c r="G46" s="20" t="s">
        <v>118</v>
      </c>
      <c r="H46" s="58" t="s">
        <v>109</v>
      </c>
      <c r="I46" s="20" t="s">
        <v>119</v>
      </c>
      <c r="J46" s="54" t="s">
        <v>120</v>
      </c>
      <c r="K46" s="34" t="s">
        <v>91</v>
      </c>
      <c r="L46" s="34" t="s">
        <v>121</v>
      </c>
      <c r="M46" s="34" t="s">
        <v>122</v>
      </c>
      <c r="N46" s="34" t="s">
        <v>500</v>
      </c>
      <c r="O46" s="34" t="s">
        <v>90</v>
      </c>
      <c r="P46" s="34" t="s">
        <v>123</v>
      </c>
      <c r="Q46" s="54" t="s">
        <v>124</v>
      </c>
      <c r="R46" s="34" t="s">
        <v>125</v>
      </c>
      <c r="S46" s="34" t="s">
        <v>466</v>
      </c>
      <c r="T46" s="37" t="s">
        <v>467</v>
      </c>
    </row>
    <row r="47" spans="1:22" x14ac:dyDescent="0.2">
      <c r="A47" s="16" t="s">
        <v>47</v>
      </c>
      <c r="B47" s="14"/>
      <c r="C47" s="14"/>
      <c r="D47" s="14"/>
      <c r="E47" s="124" t="str">
        <f>IF(K47&gt;"",LEFT(K47,LEN(K47)-4)&amp;": ","")&amp;IF(OR(sel_par(H47,1)&gt;"0",sel_par(H47,7)&lt;&gt;"-1")=TRUE,n_sw(H47,"0","0",K47)&amp;", ","")&amp;"Wert:"&amp;VLOOKUP(I47,Vergleich,2,0)&amp;p_wert(R47,J47)</f>
        <v>NIEDRRXS: Wert:&lt;=4,7</v>
      </c>
      <c r="F47" s="2" t="s">
        <v>117</v>
      </c>
      <c r="G47" s="2">
        <v>1</v>
      </c>
      <c r="H47" s="32" t="s">
        <v>85</v>
      </c>
      <c r="I47" s="2">
        <v>0</v>
      </c>
      <c r="J47" s="47">
        <v>2</v>
      </c>
      <c r="K47" s="47" t="s">
        <v>603</v>
      </c>
      <c r="L47" s="47">
        <v>0</v>
      </c>
      <c r="M47" s="47">
        <v>1</v>
      </c>
      <c r="N47" s="47">
        <v>2</v>
      </c>
      <c r="O47" s="47">
        <v>1</v>
      </c>
      <c r="P47" s="47">
        <v>1</v>
      </c>
      <c r="Q47" s="47">
        <v>0</v>
      </c>
      <c r="R47" s="47">
        <v>470</v>
      </c>
      <c r="S47" s="47">
        <v>0</v>
      </c>
      <c r="T47" s="48">
        <v>0</v>
      </c>
    </row>
    <row r="48" spans="1:22" x14ac:dyDescent="0.2">
      <c r="A48" s="16" t="s">
        <v>47</v>
      </c>
      <c r="B48" s="14"/>
      <c r="C48" s="14"/>
      <c r="D48" s="14"/>
      <c r="E48" s="124" t="str">
        <f>IF(K48&gt;"",LEFT(K48,LEN(K48)-4)&amp;": ","")&amp;IF(OR(sel_par(H48,1)&gt;"0",sel_par(H48,7)&lt;&gt;"-1")=TRUE,n_sw(H48,"0","0",K48)&amp;", ","")&amp;"Wert:"&amp;VLOOKUP(I48,Vergleich,2,0)&amp;p_wert(R48,J48)</f>
        <v>NIEDRIAK: Wert:&lt;=10,2</v>
      </c>
      <c r="F48" s="2" t="s">
        <v>117</v>
      </c>
      <c r="G48" s="2">
        <v>1</v>
      </c>
      <c r="H48" s="32" t="s">
        <v>85</v>
      </c>
      <c r="I48" s="2">
        <v>0</v>
      </c>
      <c r="J48" s="47">
        <v>2</v>
      </c>
      <c r="K48" s="47" t="s">
        <v>495</v>
      </c>
      <c r="L48" s="47">
        <v>809083650</v>
      </c>
      <c r="M48" s="47">
        <v>1</v>
      </c>
      <c r="N48" s="47">
        <v>2</v>
      </c>
      <c r="O48" s="47">
        <v>1</v>
      </c>
      <c r="P48" s="47">
        <v>1</v>
      </c>
      <c r="Q48" s="47">
        <v>0</v>
      </c>
      <c r="R48" s="47">
        <v>1020</v>
      </c>
      <c r="S48" s="47">
        <v>0</v>
      </c>
      <c r="T48" s="48">
        <v>0</v>
      </c>
    </row>
    <row r="49" spans="1:20" x14ac:dyDescent="0.2">
      <c r="A49" s="16" t="s">
        <v>47</v>
      </c>
      <c r="B49" s="14"/>
      <c r="C49" s="14"/>
      <c r="D49" s="14"/>
      <c r="E49" s="124" t="str">
        <f>IF(K49&gt;"",LEFT(K49,LEN(K49)-4)&amp;": ","")&amp;IF(OR(sel_par(H49,1)&gt;"0",sel_par(H49,7)&lt;&gt;"-1")=TRUE,n_sw(H49,"0","0",K49)&amp;", ","")&amp;"Wert:"&amp;VLOOKUP(I49,Vergleich,2,0)&amp;p_wert(R49,J49)</f>
        <v>NIEDRE~1: Wert:&lt;=11,4</v>
      </c>
      <c r="F49" s="2" t="s">
        <v>117</v>
      </c>
      <c r="G49" s="2">
        <v>1</v>
      </c>
      <c r="H49" s="32" t="s">
        <v>85</v>
      </c>
      <c r="I49" s="2">
        <v>0</v>
      </c>
      <c r="J49" s="47">
        <v>2</v>
      </c>
      <c r="K49" s="47" t="s">
        <v>541</v>
      </c>
      <c r="L49" s="47">
        <v>809083650</v>
      </c>
      <c r="M49" s="47">
        <v>1</v>
      </c>
      <c r="N49" s="47">
        <v>2</v>
      </c>
      <c r="O49" s="47">
        <v>2</v>
      </c>
      <c r="P49" s="47">
        <v>1</v>
      </c>
      <c r="Q49" s="47">
        <v>0</v>
      </c>
      <c r="R49" s="47">
        <v>1140</v>
      </c>
      <c r="S49" s="47">
        <v>0</v>
      </c>
      <c r="T49" s="48">
        <v>1</v>
      </c>
    </row>
    <row r="50" spans="1:20" x14ac:dyDescent="0.2">
      <c r="A50" s="16" t="s">
        <v>47</v>
      </c>
      <c r="B50" s="14"/>
      <c r="C50" s="14"/>
      <c r="D50" s="14"/>
      <c r="E50" s="124" t="str">
        <f>IF(K50&gt;"",LEFT(K50,LEN(K50)-4)&amp;": ","")&amp;IF(OR(sel_par(H50,1)&gt;"0",sel_par(H50,7)&lt;&gt;"-1")=TRUE,n_sw(H50,"0","0",K50)&amp;", ","")&amp;"Wert:"&amp;VLOOKUP(I50,Vergleich,2,0)&amp;p_wert(R50,J50)</f>
        <v>AKKUKAPA: Wert:&gt;=2000</v>
      </c>
      <c r="F50" s="2" t="s">
        <v>117</v>
      </c>
      <c r="G50" s="2">
        <v>1</v>
      </c>
      <c r="H50" s="32" t="s">
        <v>85</v>
      </c>
      <c r="I50" s="2">
        <v>1</v>
      </c>
      <c r="J50" s="47">
        <v>0</v>
      </c>
      <c r="K50" s="47" t="s">
        <v>540</v>
      </c>
      <c r="L50" s="47">
        <v>809083650</v>
      </c>
      <c r="M50" s="47">
        <v>3</v>
      </c>
      <c r="N50" s="47">
        <v>2</v>
      </c>
      <c r="O50" s="47">
        <v>0</v>
      </c>
      <c r="P50" s="47">
        <v>1</v>
      </c>
      <c r="Q50" s="47">
        <v>0</v>
      </c>
      <c r="R50" s="47">
        <v>2000</v>
      </c>
      <c r="S50" s="47">
        <v>0</v>
      </c>
      <c r="T50" s="48">
        <v>0</v>
      </c>
    </row>
    <row r="51" spans="1:20" s="17" customFormat="1" x14ac:dyDescent="0.2">
      <c r="A51" s="19" t="s">
        <v>168</v>
      </c>
      <c r="B51" s="20" t="s">
        <v>169</v>
      </c>
      <c r="C51" s="19" t="s">
        <v>48</v>
      </c>
      <c r="D51" s="20"/>
      <c r="E51" s="55" t="s">
        <v>336</v>
      </c>
      <c r="F51" s="58" t="s">
        <v>34</v>
      </c>
      <c r="G51" s="58" t="s">
        <v>170</v>
      </c>
      <c r="H51" s="58" t="s">
        <v>52</v>
      </c>
      <c r="I51" s="58" t="s">
        <v>171</v>
      </c>
      <c r="J51" s="54" t="s">
        <v>172</v>
      </c>
      <c r="K51" s="54" t="s">
        <v>173</v>
      </c>
      <c r="L51" s="54" t="s">
        <v>174</v>
      </c>
      <c r="M51" s="54" t="s">
        <v>175</v>
      </c>
      <c r="N51" s="54" t="s">
        <v>176</v>
      </c>
      <c r="O51" s="54" t="s">
        <v>177</v>
      </c>
      <c r="P51" s="37"/>
      <c r="Q51" s="37"/>
      <c r="R51" s="37"/>
      <c r="S51" s="37"/>
      <c r="T51" s="37"/>
    </row>
    <row r="52" spans="1:20" x14ac:dyDescent="0.2">
      <c r="A52" s="16" t="s">
        <v>47</v>
      </c>
      <c r="B52" s="14"/>
      <c r="C52" s="14"/>
      <c r="D52" s="14"/>
      <c r="E52" s="122" t="str">
        <f t="shared" ref="E52" si="7">l_sw(F52,H52,I52,J52,K52,L52,M52,N52,O52,"L"&amp;F52)</f>
        <v>L1,Motorein: Geber P4&gt;4% UND SD,oben</v>
      </c>
      <c r="F52" s="2">
        <v>1</v>
      </c>
      <c r="G52" s="2">
        <v>1</v>
      </c>
      <c r="H52" s="2" t="s">
        <v>570</v>
      </c>
      <c r="I52" s="32" t="s">
        <v>524</v>
      </c>
      <c r="J52" s="47" t="s">
        <v>525</v>
      </c>
      <c r="K52" s="47">
        <v>1</v>
      </c>
      <c r="L52" s="47">
        <v>0</v>
      </c>
      <c r="M52" s="47">
        <v>160</v>
      </c>
      <c r="N52" s="47">
        <v>0</v>
      </c>
      <c r="O52" s="47">
        <v>1</v>
      </c>
      <c r="P52" s="51"/>
      <c r="Q52" s="51"/>
      <c r="R52" s="51"/>
      <c r="S52" s="51"/>
      <c r="T52" s="51"/>
    </row>
    <row r="53" spans="1:20" x14ac:dyDescent="0.2">
      <c r="A53" s="16" t="s">
        <v>47</v>
      </c>
      <c r="B53" s="14"/>
      <c r="C53" s="14"/>
      <c r="D53" s="14"/>
      <c r="E53" s="122" t="str">
        <f t="shared" ref="E53" si="8">l_sw(F53,H53,I53,J53,K53,L53,M53,N53,O53,"L"&amp;F53)</f>
        <v>L2,Motoraus: Geber P4&lt;4% n.n. nicht zugewiesen</v>
      </c>
      <c r="F53" s="2">
        <v>2</v>
      </c>
      <c r="G53" s="2">
        <v>1</v>
      </c>
      <c r="H53" s="2" t="s">
        <v>571</v>
      </c>
      <c r="I53" s="32" t="s">
        <v>524</v>
      </c>
      <c r="J53" s="47" t="s">
        <v>93</v>
      </c>
      <c r="K53" s="47">
        <v>0</v>
      </c>
      <c r="L53" s="47">
        <v>0</v>
      </c>
      <c r="M53" s="47">
        <v>160</v>
      </c>
      <c r="N53" s="47">
        <v>0</v>
      </c>
      <c r="O53" s="47">
        <v>0</v>
      </c>
      <c r="P53" s="51"/>
      <c r="Q53" s="51"/>
      <c r="R53" s="51"/>
      <c r="S53" s="51"/>
      <c r="T53" s="51"/>
    </row>
    <row r="54" spans="1:20" x14ac:dyDescent="0.2">
      <c r="A54" s="16" t="s">
        <v>47</v>
      </c>
      <c r="B54" s="14"/>
      <c r="C54" s="14"/>
      <c r="D54" s="14"/>
      <c r="E54" s="122" t="str">
        <f t="shared" ref="E54" si="9">l_sw(F54,H54,I54,J54,K54,L54,M54,N54,O54,"L"&amp;F54)</f>
        <v>L3,TeleAnsage: SE,oben ODER MX2,oben</v>
      </c>
      <c r="F54" s="2">
        <v>3</v>
      </c>
      <c r="G54" s="2">
        <v>1</v>
      </c>
      <c r="H54" s="2" t="s">
        <v>572</v>
      </c>
      <c r="I54" s="32" t="s">
        <v>573</v>
      </c>
      <c r="J54" s="47" t="s">
        <v>574</v>
      </c>
      <c r="K54" s="47">
        <v>1</v>
      </c>
      <c r="L54" s="47">
        <v>0</v>
      </c>
      <c r="M54" s="47">
        <v>0</v>
      </c>
      <c r="N54" s="47">
        <v>0</v>
      </c>
      <c r="O54" s="47">
        <v>2</v>
      </c>
      <c r="P54" s="51"/>
      <c r="Q54" s="51"/>
      <c r="R54" s="51"/>
      <c r="S54" s="51"/>
      <c r="T54" s="51"/>
    </row>
    <row r="55" spans="1:20" x14ac:dyDescent="0.2">
      <c r="A55" s="16" t="s">
        <v>47</v>
      </c>
      <c r="B55" s="14"/>
      <c r="C55" s="14"/>
      <c r="D55" s="14"/>
      <c r="E55" s="122" t="str">
        <f t="shared" ref="E55" si="10">l_sw(F55,H55,I55,J55,K55,L55,M55,N55,O55,"L"&amp;F55)</f>
        <v>L4,Leerlauf: L1,oben UND MX3,oben</v>
      </c>
      <c r="F55" s="2">
        <v>4</v>
      </c>
      <c r="G55" s="2">
        <v>1</v>
      </c>
      <c r="H55" s="2" t="s">
        <v>575</v>
      </c>
      <c r="I55" s="32" t="s">
        <v>576</v>
      </c>
      <c r="J55" s="47" t="s">
        <v>577</v>
      </c>
      <c r="K55" s="47">
        <v>1</v>
      </c>
      <c r="L55" s="47">
        <v>0</v>
      </c>
      <c r="M55" s="47">
        <v>0</v>
      </c>
      <c r="N55" s="47">
        <v>0</v>
      </c>
      <c r="O55" s="47">
        <v>1</v>
      </c>
      <c r="P55" s="51"/>
      <c r="Q55" s="51"/>
      <c r="R55" s="51"/>
      <c r="S55" s="51"/>
      <c r="T55" s="51"/>
    </row>
    <row r="56" spans="1:20" x14ac:dyDescent="0.2">
      <c r="A56" s="16" t="s">
        <v>47</v>
      </c>
      <c r="B56" s="14"/>
      <c r="C56" s="14"/>
      <c r="D56" s="14"/>
      <c r="E56" s="122" t="str">
        <f t="shared" ref="E56" si="11">l_sw(F56,H56,I56,J56,K56,L56,M56,N56,O56,"L"&amp;F56)</f>
        <v>L5,Klappenaus: MX4,oben UND Geber P4,oben</v>
      </c>
      <c r="F56" s="2">
        <v>5</v>
      </c>
      <c r="G56" s="2">
        <v>1</v>
      </c>
      <c r="H56" s="2" t="s">
        <v>578</v>
      </c>
      <c r="I56" s="32" t="s">
        <v>579</v>
      </c>
      <c r="J56" s="47" t="s">
        <v>524</v>
      </c>
      <c r="K56" s="47">
        <v>1</v>
      </c>
      <c r="L56" s="47">
        <v>0</v>
      </c>
      <c r="M56" s="47">
        <v>0</v>
      </c>
      <c r="N56" s="47">
        <v>0</v>
      </c>
      <c r="O56" s="47">
        <v>1</v>
      </c>
      <c r="P56" s="51"/>
      <c r="Q56" s="51"/>
      <c r="R56" s="51"/>
      <c r="S56" s="51"/>
      <c r="T56" s="51"/>
    </row>
    <row r="57" spans="1:20" x14ac:dyDescent="0.2">
      <c r="A57" s="16" t="s">
        <v>47</v>
      </c>
      <c r="B57" s="14"/>
      <c r="C57" s="14"/>
      <c r="D57" s="14"/>
      <c r="E57" s="122" t="str">
        <f t="shared" ref="E57" si="12">l_sw(F57,H57,I57,J57,K57,L57,M57,N57,O57,"L"&amp;F57)</f>
        <v>L6,Telemaus: Q2,oben UND SE,Mitte</v>
      </c>
      <c r="F57" s="2">
        <v>6</v>
      </c>
      <c r="G57" s="2">
        <v>1</v>
      </c>
      <c r="H57" s="2" t="s">
        <v>580</v>
      </c>
      <c r="I57" s="32" t="s">
        <v>637</v>
      </c>
      <c r="J57" s="47" t="s">
        <v>581</v>
      </c>
      <c r="K57" s="47">
        <v>0</v>
      </c>
      <c r="L57" s="47">
        <v>0</v>
      </c>
      <c r="M57" s="47">
        <v>0</v>
      </c>
      <c r="N57" s="47">
        <v>0</v>
      </c>
      <c r="O57" s="47">
        <v>1</v>
      </c>
      <c r="P57" s="51"/>
      <c r="Q57" s="51"/>
      <c r="R57" s="51"/>
      <c r="S57" s="51"/>
      <c r="T57" s="51"/>
    </row>
    <row r="58" spans="1:20" s="17" customFormat="1" x14ac:dyDescent="0.2">
      <c r="A58" s="19" t="s">
        <v>88</v>
      </c>
      <c r="B58" s="20" t="s">
        <v>89</v>
      </c>
      <c r="C58" s="19" t="s">
        <v>92</v>
      </c>
      <c r="D58" s="20"/>
      <c r="E58" s="55" t="s">
        <v>337</v>
      </c>
      <c r="F58" s="58" t="s">
        <v>109</v>
      </c>
      <c r="G58" s="20" t="s">
        <v>147</v>
      </c>
      <c r="H58" s="20" t="s">
        <v>90</v>
      </c>
      <c r="I58" s="56" t="s">
        <v>91</v>
      </c>
      <c r="J58" s="37"/>
      <c r="K58" s="37"/>
      <c r="L58" s="51"/>
      <c r="M58" s="37"/>
      <c r="N58" s="37"/>
      <c r="O58" s="37"/>
      <c r="P58" s="37"/>
      <c r="Q58" s="37"/>
      <c r="R58" s="37"/>
      <c r="S58" s="37"/>
      <c r="T58" s="37"/>
    </row>
    <row r="59" spans="1:20" x14ac:dyDescent="0.2">
      <c r="A59" s="16" t="s">
        <v>47</v>
      </c>
      <c r="B59" s="14"/>
      <c r="C59" s="14"/>
      <c r="D59" s="14"/>
      <c r="E59" s="122" t="str">
        <f t="shared" ref="E59" si="13">n_sw(F59,"0","0","Ereignisansage:"&amp;I59)&amp;": "&amp;I59</f>
        <v>SD,oben: P_ZUEN~1.WAV</v>
      </c>
      <c r="F59" s="2" t="s">
        <v>523</v>
      </c>
      <c r="G59" s="2">
        <v>0</v>
      </c>
      <c r="H59" s="2">
        <v>0</v>
      </c>
      <c r="I59" s="2" t="s">
        <v>527</v>
      </c>
      <c r="J59" s="51"/>
      <c r="K59" s="51"/>
      <c r="L59" s="51"/>
      <c r="M59" s="51"/>
      <c r="N59" s="51"/>
      <c r="O59" s="51"/>
      <c r="P59" s="48"/>
      <c r="Q59" s="48"/>
      <c r="R59" s="48"/>
      <c r="S59" s="48"/>
      <c r="T59" s="48"/>
    </row>
    <row r="60" spans="1:20" x14ac:dyDescent="0.2">
      <c r="A60" s="16" t="s">
        <v>47</v>
      </c>
      <c r="B60" s="14"/>
      <c r="C60" s="14"/>
      <c r="D60" s="14"/>
      <c r="E60" s="122" t="str">
        <f t="shared" ref="E60" si="14">n_sw(F60,"0","0","Ereignisansage:"&amp;I60)&amp;": "&amp;I60</f>
        <v>SD,unten: P_ZUEN~2.WAV</v>
      </c>
      <c r="F60" s="2" t="s">
        <v>522</v>
      </c>
      <c r="G60" s="2">
        <v>0</v>
      </c>
      <c r="H60" s="2">
        <v>0</v>
      </c>
      <c r="I60" s="2" t="s">
        <v>528</v>
      </c>
      <c r="J60" s="51"/>
      <c r="K60" s="51"/>
      <c r="L60" s="51"/>
      <c r="M60" s="51"/>
      <c r="N60" s="51"/>
      <c r="O60" s="51"/>
      <c r="P60" s="48"/>
      <c r="Q60" s="48"/>
      <c r="R60" s="48"/>
      <c r="S60" s="48"/>
      <c r="T60" s="48"/>
    </row>
    <row r="61" spans="1:20" x14ac:dyDescent="0.2">
      <c r="A61" s="16" t="s">
        <v>47</v>
      </c>
      <c r="B61" s="14"/>
      <c r="C61" s="14"/>
      <c r="D61" s="14"/>
      <c r="E61" s="122" t="str">
        <f t="shared" ref="E61" si="15">n_sw(F61,"0","0","Ereignisansage:"&amp;I61)&amp;": "&amp;I61</f>
        <v>L4,oben: T_DING.WAV</v>
      </c>
      <c r="F61" s="2" t="s">
        <v>563</v>
      </c>
      <c r="G61" s="2">
        <v>0</v>
      </c>
      <c r="H61" s="2">
        <v>1</v>
      </c>
      <c r="I61" s="2" t="s">
        <v>589</v>
      </c>
      <c r="J61" s="51"/>
      <c r="K61" s="51"/>
      <c r="L61" s="51"/>
      <c r="M61" s="51"/>
      <c r="N61" s="51"/>
      <c r="O61" s="51"/>
      <c r="P61" s="48"/>
      <c r="Q61" s="48"/>
      <c r="R61" s="48"/>
      <c r="S61" s="48"/>
      <c r="T61" s="48"/>
    </row>
    <row r="62" spans="1:20" x14ac:dyDescent="0.2">
      <c r="A62" s="16" t="s">
        <v>47</v>
      </c>
      <c r="B62" s="14"/>
      <c r="C62" s="14"/>
      <c r="D62" s="14"/>
      <c r="E62" s="122" t="str">
        <f t="shared" ref="E62" si="16">n_sw(F62,"0","0","Ereignisansage:"&amp;I62)&amp;": "&amp;I62</f>
        <v>L5,oben: T_ERROR.WAV</v>
      </c>
      <c r="F62" s="2" t="s">
        <v>590</v>
      </c>
      <c r="G62" s="2">
        <v>0</v>
      </c>
      <c r="H62" s="2">
        <v>1</v>
      </c>
      <c r="I62" s="2" t="s">
        <v>591</v>
      </c>
      <c r="J62" s="51"/>
      <c r="K62" s="51"/>
      <c r="L62" s="51"/>
      <c r="M62" s="51"/>
      <c r="N62" s="51"/>
      <c r="O62" s="51"/>
      <c r="P62" s="48"/>
      <c r="Q62" s="48"/>
      <c r="R62" s="48"/>
      <c r="S62" s="48"/>
      <c r="T62" s="48"/>
    </row>
    <row r="63" spans="1:20" x14ac:dyDescent="0.2">
      <c r="A63" s="16" t="s">
        <v>47</v>
      </c>
      <c r="B63" s="14"/>
      <c r="C63" s="14"/>
      <c r="D63" s="14"/>
      <c r="E63" s="122" t="str">
        <f t="shared" ref="E63" si="17">n_sw(F63,"0","0","Ereignisansage:"&amp;I63)&amp;": "&amp;I63</f>
        <v>L6,oben: AUTOTE~1.WAV</v>
      </c>
      <c r="F63" s="2" t="s">
        <v>638</v>
      </c>
      <c r="G63" s="2">
        <v>0</v>
      </c>
      <c r="H63" s="2">
        <v>0</v>
      </c>
      <c r="I63" s="2" t="s">
        <v>592</v>
      </c>
      <c r="J63" s="51"/>
      <c r="K63" s="51"/>
      <c r="L63" s="51"/>
      <c r="M63" s="51"/>
      <c r="N63" s="51"/>
      <c r="O63" s="51"/>
      <c r="P63" s="48"/>
      <c r="Q63" s="48"/>
      <c r="R63" s="48"/>
      <c r="S63" s="48"/>
      <c r="T63" s="48"/>
    </row>
    <row r="64" spans="1:20" s="42" customFormat="1" x14ac:dyDescent="0.2">
      <c r="A64" s="19" t="s">
        <v>234</v>
      </c>
      <c r="B64" s="20" t="s">
        <v>230</v>
      </c>
      <c r="C64" s="19" t="s">
        <v>231</v>
      </c>
      <c r="D64" s="20"/>
      <c r="E64" s="55" t="s">
        <v>233</v>
      </c>
      <c r="F64" s="58" t="s">
        <v>232</v>
      </c>
      <c r="G64" s="38"/>
      <c r="H64" s="38"/>
      <c r="I64" s="38"/>
      <c r="J64" s="37"/>
      <c r="K64" s="37"/>
      <c r="L64" s="51"/>
      <c r="M64" s="37"/>
      <c r="N64" s="37"/>
      <c r="O64" s="37"/>
      <c r="P64" s="37"/>
      <c r="Q64" s="37"/>
      <c r="R64" s="37"/>
      <c r="S64" s="37"/>
      <c r="T64" s="37"/>
    </row>
    <row r="65" spans="1:24" x14ac:dyDescent="0.2">
      <c r="A65" s="16" t="s">
        <v>47</v>
      </c>
      <c r="B65" s="14"/>
      <c r="C65" s="14"/>
      <c r="D65" s="14"/>
      <c r="E65" s="122" t="str">
        <f>VLOOKUP(VALUE(sel_par(F65,1)),sv_function,2,FALSE)&amp;"-&gt;"&amp;VLOOKUP(VALUE(sel_par(F65,2)),sv_function,2,FALSE)</f>
        <v>Drossel-&gt;Höhe</v>
      </c>
      <c r="F65" s="32" t="s">
        <v>529</v>
      </c>
      <c r="G65" s="31"/>
      <c r="H65" s="31"/>
      <c r="I65" s="31"/>
      <c r="J65" s="51"/>
      <c r="K65" s="51"/>
      <c r="L65" s="51"/>
      <c r="M65" s="52"/>
      <c r="N65" s="52"/>
      <c r="O65" s="51"/>
      <c r="P65" s="51"/>
      <c r="Q65" s="51"/>
      <c r="R65" s="51"/>
      <c r="S65" s="51"/>
      <c r="T65" s="51"/>
    </row>
    <row r="66" spans="1:24" x14ac:dyDescent="0.2">
      <c r="A66" s="16" t="s">
        <v>47</v>
      </c>
      <c r="B66" s="14"/>
      <c r="C66" s="14"/>
      <c r="D66" s="14"/>
      <c r="E66" s="122" t="str">
        <f>VLOOKUP(VALUE(sel_par(F66,1)),sv_function,2,FALSE)&amp;"-&gt;"&amp;VLOOKUP(VALUE(sel_par(F66,2)),sv_function,2,FALSE)</f>
        <v>Drossel-&gt;Seite</v>
      </c>
      <c r="F66" s="32" t="s">
        <v>594</v>
      </c>
      <c r="G66" s="31"/>
      <c r="H66" s="31"/>
      <c r="I66" s="31"/>
      <c r="J66" s="51"/>
      <c r="K66" s="51"/>
      <c r="L66" s="51"/>
      <c r="M66" s="52"/>
      <c r="N66" s="52"/>
      <c r="O66" s="51"/>
      <c r="P66" s="51"/>
      <c r="Q66" s="51"/>
      <c r="R66" s="51"/>
      <c r="S66" s="51"/>
      <c r="T66" s="51"/>
    </row>
    <row r="67" spans="1:24" x14ac:dyDescent="0.2">
      <c r="A67" s="16" t="s">
        <v>47</v>
      </c>
      <c r="B67" s="14"/>
      <c r="C67" s="14"/>
      <c r="D67" s="14"/>
      <c r="E67" s="122" t="str">
        <f>VLOOKUP(VALUE(sel_par(F67,1)),sv_function,2,FALSE)&amp;"-&gt;"&amp;VLOOKUP(VALUE(sel_par(F67,2)),sv_function,2,FALSE)</f>
        <v>Klappen-&gt;Quer</v>
      </c>
      <c r="F67" s="32" t="s">
        <v>595</v>
      </c>
      <c r="G67" s="31"/>
      <c r="H67" s="31"/>
      <c r="I67" s="31"/>
      <c r="J67" s="51"/>
      <c r="K67" s="51"/>
      <c r="L67" s="51"/>
      <c r="M67" s="52"/>
      <c r="N67" s="52"/>
      <c r="O67" s="51"/>
      <c r="P67" s="51"/>
      <c r="Q67" s="51"/>
      <c r="R67" s="51"/>
      <c r="S67" s="51"/>
      <c r="T67" s="51"/>
    </row>
    <row r="68" spans="1:24" x14ac:dyDescent="0.2">
      <c r="A68" s="16" t="s">
        <v>47</v>
      </c>
      <c r="B68" s="14"/>
      <c r="C68" s="14"/>
      <c r="D68" s="14"/>
      <c r="E68" s="122" t="str">
        <f>VLOOKUP(VALUE(sel_par(F68,1)),sv_function,2,FALSE)&amp;"-&gt;"&amp;VLOOKUP(VALUE(sel_par(F68,2)),sv_function,2,FALSE)</f>
        <v>Klappen-&gt;Höhe</v>
      </c>
      <c r="F68" s="32" t="s">
        <v>596</v>
      </c>
      <c r="G68" s="31"/>
      <c r="H68" s="31"/>
      <c r="I68" s="31"/>
      <c r="J68" s="51"/>
      <c r="K68" s="51"/>
      <c r="L68" s="51"/>
      <c r="M68" s="52"/>
      <c r="N68" s="52"/>
      <c r="O68" s="51"/>
      <c r="P68" s="51"/>
      <c r="Q68" s="51"/>
      <c r="R68" s="51"/>
      <c r="S68" s="51"/>
      <c r="T68" s="51"/>
    </row>
    <row r="69" spans="1:24" s="42" customFormat="1" x14ac:dyDescent="0.2">
      <c r="A69" s="19" t="s">
        <v>235</v>
      </c>
      <c r="B69" s="20" t="s">
        <v>221</v>
      </c>
      <c r="C69" s="19" t="s">
        <v>50</v>
      </c>
      <c r="D69" s="20"/>
      <c r="E69" s="55" t="s">
        <v>483</v>
      </c>
      <c r="F69" s="58" t="s">
        <v>65</v>
      </c>
      <c r="G69" s="58" t="s">
        <v>542</v>
      </c>
      <c r="H69" s="20" t="s">
        <v>543</v>
      </c>
      <c r="I69" s="20" t="s">
        <v>544</v>
      </c>
      <c r="J69" s="34" t="s">
        <v>545</v>
      </c>
      <c r="K69" s="34" t="s">
        <v>546</v>
      </c>
      <c r="L69" s="34" t="s">
        <v>486</v>
      </c>
      <c r="M69" s="54" t="s">
        <v>109</v>
      </c>
      <c r="N69" s="34" t="s">
        <v>547</v>
      </c>
      <c r="O69" s="34" t="s">
        <v>548</v>
      </c>
      <c r="P69" s="34" t="s">
        <v>549</v>
      </c>
      <c r="Q69" s="34" t="s">
        <v>550</v>
      </c>
      <c r="R69" s="34" t="s">
        <v>551</v>
      </c>
      <c r="S69" s="34" t="s">
        <v>552</v>
      </c>
      <c r="T69" s="34" t="s">
        <v>553</v>
      </c>
      <c r="U69" s="34" t="s">
        <v>554</v>
      </c>
      <c r="V69" s="34" t="s">
        <v>76</v>
      </c>
      <c r="W69" s="34" t="s">
        <v>77</v>
      </c>
      <c r="X69" s="34" t="s">
        <v>78</v>
      </c>
    </row>
    <row r="70" spans="1:24" x14ac:dyDescent="0.2">
      <c r="A70" s="16" t="s">
        <v>47</v>
      </c>
      <c r="B70" s="14">
        <f t="shared" ref="B70" si="18">IF(F70&lt;&gt;F69,1,B69+1)</f>
        <v>1</v>
      </c>
      <c r="C70" s="14"/>
      <c r="D70" s="14"/>
      <c r="E70" s="122" t="str">
        <f>VLOOKUP(F70,sv_phase,2,FALSE)&amp;": "&amp;zs_zelle(ROW(mixer)+B70,COLUMN(mixer_inhalt))&amp;", "&amp;G70&amp;"%"&amp;IF(OR(sel_par(M70,1)&lt;&gt;"0",sel_par(M70,7)&lt;&gt;"-1")=TRUE,", "&amp;nur_sw(M70,"Mixer"&amp;B70),"")</f>
        <v>Standard: Drossel-&gt;Höhe, 0%</v>
      </c>
      <c r="F70" s="2">
        <v>1</v>
      </c>
      <c r="G70" s="125">
        <v>0</v>
      </c>
      <c r="H70" s="125">
        <v>8</v>
      </c>
      <c r="I70" s="125">
        <v>0</v>
      </c>
      <c r="J70" s="126">
        <v>0</v>
      </c>
      <c r="K70" s="126">
        <v>0</v>
      </c>
      <c r="L70" s="126">
        <v>0</v>
      </c>
      <c r="M70" s="127" t="s">
        <v>93</v>
      </c>
      <c r="N70" s="127">
        <v>100100100100</v>
      </c>
      <c r="O70" s="127">
        <v>100100100100</v>
      </c>
      <c r="P70" s="126">
        <v>1</v>
      </c>
      <c r="Q70" s="126">
        <v>0</v>
      </c>
      <c r="R70" s="126">
        <v>0</v>
      </c>
      <c r="S70" s="126">
        <v>0</v>
      </c>
      <c r="T70" s="126">
        <v>0</v>
      </c>
      <c r="U70" s="126">
        <v>1</v>
      </c>
      <c r="V70" s="126">
        <v>0</v>
      </c>
      <c r="W70" s="126">
        <v>0</v>
      </c>
      <c r="X70" s="2">
        <v>0</v>
      </c>
    </row>
    <row r="71" spans="1:24" x14ac:dyDescent="0.2">
      <c r="A71" s="16" t="s">
        <v>47</v>
      </c>
      <c r="B71" s="14">
        <f t="shared" ref="B71" si="19">IF(F71&lt;&gt;F70,1,B70+1)</f>
        <v>2</v>
      </c>
      <c r="C71" s="14"/>
      <c r="D71" s="14"/>
      <c r="E71" s="122" t="str">
        <f>VLOOKUP(F71,sv_phase,2,FALSE)&amp;": "&amp;zs_zelle(ROW(mixer)+B71,COLUMN(mixer_inhalt))&amp;", "&amp;G71&amp;"%"&amp;IF(OR(sel_par(M71,1)&lt;&gt;"0",sel_par(M71,7)&lt;&gt;"-1")=TRUE,", "&amp;nur_sw(M71,"Mixer"&amp;B71),"")</f>
        <v>Standard: Drossel-&gt;Seite, 0%</v>
      </c>
      <c r="F71" s="2">
        <v>1</v>
      </c>
      <c r="G71" s="125">
        <v>0</v>
      </c>
      <c r="H71" s="125">
        <v>8</v>
      </c>
      <c r="I71" s="125">
        <v>0</v>
      </c>
      <c r="J71" s="126">
        <v>0</v>
      </c>
      <c r="K71" s="126">
        <v>0</v>
      </c>
      <c r="L71" s="126">
        <v>0</v>
      </c>
      <c r="M71" s="127" t="s">
        <v>93</v>
      </c>
      <c r="N71" s="127">
        <v>100100100100</v>
      </c>
      <c r="O71" s="127">
        <v>100100100100</v>
      </c>
      <c r="P71" s="126">
        <v>1</v>
      </c>
      <c r="Q71" s="126">
        <v>0</v>
      </c>
      <c r="R71" s="126">
        <v>0</v>
      </c>
      <c r="S71" s="126">
        <v>0</v>
      </c>
      <c r="T71" s="126">
        <v>0</v>
      </c>
      <c r="U71" s="126">
        <v>1</v>
      </c>
      <c r="V71" s="126">
        <v>0</v>
      </c>
      <c r="W71" s="126">
        <v>0</v>
      </c>
      <c r="X71" s="2">
        <v>0</v>
      </c>
    </row>
    <row r="72" spans="1:24" x14ac:dyDescent="0.2">
      <c r="A72" s="16" t="s">
        <v>47</v>
      </c>
      <c r="B72" s="14">
        <f t="shared" ref="B72" si="20">IF(F72&lt;&gt;F71,1,B71+1)</f>
        <v>3</v>
      </c>
      <c r="C72" s="14"/>
      <c r="D72" s="14"/>
      <c r="E72" s="122" t="str">
        <f>VLOOKUP(F72,sv_phase,2,FALSE)&amp;": "&amp;zs_zelle(ROW(mixer)+B72,COLUMN(mixer_inhalt))&amp;", "&amp;G72&amp;"%"&amp;IF(OR(sel_par(M72,1)&lt;&gt;"0",sel_par(M72,7)&lt;&gt;"-1")=TRUE,", "&amp;nur_sw(M72,"Mixer"&amp;B72),"")</f>
        <v>Standard: Klappen-&gt;Quer, 90%</v>
      </c>
      <c r="F72" s="2">
        <v>1</v>
      </c>
      <c r="G72" s="125">
        <v>90</v>
      </c>
      <c r="H72" s="125">
        <v>0</v>
      </c>
      <c r="I72" s="125">
        <v>0</v>
      </c>
      <c r="J72" s="126">
        <v>0</v>
      </c>
      <c r="K72" s="126">
        <v>0</v>
      </c>
      <c r="L72" s="126">
        <v>0</v>
      </c>
      <c r="M72" s="127" t="s">
        <v>93</v>
      </c>
      <c r="N72" s="127">
        <v>100100100100</v>
      </c>
      <c r="O72" s="127">
        <v>100100100100</v>
      </c>
      <c r="P72" s="126">
        <v>1</v>
      </c>
      <c r="Q72" s="126">
        <v>0</v>
      </c>
      <c r="R72" s="126">
        <v>0</v>
      </c>
      <c r="S72" s="126">
        <v>0</v>
      </c>
      <c r="T72" s="126">
        <v>0</v>
      </c>
      <c r="U72" s="126">
        <v>1</v>
      </c>
      <c r="V72" s="126">
        <v>8</v>
      </c>
      <c r="W72" s="126" t="s">
        <v>555</v>
      </c>
      <c r="X72" s="2" t="s">
        <v>606</v>
      </c>
    </row>
    <row r="73" spans="1:24" x14ac:dyDescent="0.2">
      <c r="A73" s="16" t="s">
        <v>47</v>
      </c>
      <c r="B73" s="14">
        <f t="shared" ref="B73" si="21">IF(F73&lt;&gt;F72,1,B72+1)</f>
        <v>4</v>
      </c>
      <c r="C73" s="14"/>
      <c r="D73" s="14"/>
      <c r="E73" s="122" t="str">
        <f>VLOOKUP(F73,sv_phase,2,FALSE)&amp;": "&amp;zs_zelle(ROW(mixer)+B73,COLUMN(mixer_inhalt))&amp;", "&amp;G73&amp;"%"&amp;IF(OR(sel_par(M73,1)&lt;&gt;"0",sel_par(M73,7)&lt;&gt;"-1")=TRUE,", "&amp;nur_sw(M73,"Mixer"&amp;B73),"")</f>
        <v>Standard: Klappen-&gt;Höhe, 30%, Geber P6</v>
      </c>
      <c r="F73" s="2">
        <v>1</v>
      </c>
      <c r="G73" s="125">
        <v>30</v>
      </c>
      <c r="H73" s="125">
        <v>0</v>
      </c>
      <c r="I73" s="125">
        <v>0</v>
      </c>
      <c r="J73" s="126">
        <v>0</v>
      </c>
      <c r="K73" s="126">
        <v>0</v>
      </c>
      <c r="L73" s="126">
        <v>0</v>
      </c>
      <c r="M73" s="127" t="s">
        <v>607</v>
      </c>
      <c r="N73" s="127">
        <v>100100100100</v>
      </c>
      <c r="O73" s="127" t="s">
        <v>608</v>
      </c>
      <c r="P73" s="126">
        <v>1</v>
      </c>
      <c r="Q73" s="126">
        <v>0</v>
      </c>
      <c r="R73" s="126">
        <v>0</v>
      </c>
      <c r="S73" s="126">
        <v>1</v>
      </c>
      <c r="T73" s="126">
        <v>0</v>
      </c>
      <c r="U73" s="126">
        <v>1</v>
      </c>
      <c r="V73" s="126">
        <v>8</v>
      </c>
      <c r="W73" s="126" t="s">
        <v>555</v>
      </c>
      <c r="X73" s="2" t="s">
        <v>609</v>
      </c>
    </row>
    <row r="74" spans="1:24" x14ac:dyDescent="0.2">
      <c r="A74" s="19" t="s">
        <v>388</v>
      </c>
      <c r="B74" s="20" t="s">
        <v>389</v>
      </c>
      <c r="C74" s="19" t="s">
        <v>231</v>
      </c>
      <c r="D74" s="20"/>
      <c r="E74" s="55" t="s">
        <v>391</v>
      </c>
      <c r="F74" s="99" t="s">
        <v>232</v>
      </c>
    </row>
    <row r="75" spans="1:24" ht="51" x14ac:dyDescent="0.2">
      <c r="A75" s="16" t="s">
        <v>47</v>
      </c>
      <c r="B75" s="14"/>
      <c r="C75" s="14"/>
      <c r="D75" s="100" t="str">
        <f>E75</f>
        <v xml:space="preserve">Servomonitor
Gebermonitor (1/2)
Gebermonitor (2/2)
</v>
      </c>
      <c r="E75" s="100" t="str">
        <f>u_menu(F75)</f>
        <v xml:space="preserve">Servomonitor
Gebermonitor (1/2)
Gebermonitor (2/2)
</v>
      </c>
      <c r="F75" s="69" t="s">
        <v>610</v>
      </c>
    </row>
    <row r="76" spans="1:24" s="42" customFormat="1" x14ac:dyDescent="0.2">
      <c r="A76" s="19" t="s">
        <v>223</v>
      </c>
      <c r="B76" s="20" t="s">
        <v>222</v>
      </c>
      <c r="C76" s="19" t="s">
        <v>50</v>
      </c>
      <c r="D76" s="20"/>
      <c r="E76" s="55" t="s">
        <v>255</v>
      </c>
      <c r="F76" s="58" t="s">
        <v>51</v>
      </c>
      <c r="G76" s="58" t="s">
        <v>109</v>
      </c>
      <c r="H76" s="58" t="s">
        <v>52</v>
      </c>
      <c r="I76" s="20" t="s">
        <v>224</v>
      </c>
      <c r="J76" s="34" t="s">
        <v>225</v>
      </c>
      <c r="K76" s="34" t="s">
        <v>226</v>
      </c>
      <c r="L76" s="34" t="s">
        <v>227</v>
      </c>
      <c r="M76" s="34" t="s">
        <v>228</v>
      </c>
      <c r="N76" s="34" t="s">
        <v>232</v>
      </c>
      <c r="O76" s="34" t="s">
        <v>232</v>
      </c>
      <c r="P76" s="34" t="s">
        <v>232</v>
      </c>
      <c r="Q76" s="34" t="s">
        <v>229</v>
      </c>
      <c r="R76" s="34" t="s">
        <v>232</v>
      </c>
      <c r="S76" s="34" t="s">
        <v>232</v>
      </c>
      <c r="T76" s="34" t="s">
        <v>232</v>
      </c>
      <c r="U76" s="20"/>
      <c r="V76" s="20"/>
    </row>
    <row r="77" spans="1:24" x14ac:dyDescent="0.2">
      <c r="A77" s="16" t="s">
        <v>47</v>
      </c>
      <c r="B77" s="14"/>
      <c r="C77" s="14"/>
      <c r="D77" s="14"/>
      <c r="E77" s="122" t="str">
        <f>q_sw(F77,H77,G77)</f>
        <v>Q1, Alarm: nicht zugewiesen</v>
      </c>
      <c r="F77" s="2">
        <v>1</v>
      </c>
      <c r="G77" s="2" t="s">
        <v>85</v>
      </c>
      <c r="H77" s="2" t="s">
        <v>117</v>
      </c>
      <c r="I77" s="2">
        <v>0</v>
      </c>
      <c r="J77" s="47">
        <v>1</v>
      </c>
      <c r="K77" s="47">
        <v>1</v>
      </c>
      <c r="L77" s="47">
        <v>0</v>
      </c>
      <c r="M77" s="47" t="s">
        <v>564</v>
      </c>
      <c r="N77" s="49">
        <v>5100</v>
      </c>
      <c r="O77" s="49" t="s">
        <v>612</v>
      </c>
      <c r="P77" s="49" t="s">
        <v>613</v>
      </c>
      <c r="Q77" s="49" t="s">
        <v>564</v>
      </c>
      <c r="R77" s="49">
        <v>5100</v>
      </c>
      <c r="S77" s="47" t="s">
        <v>614</v>
      </c>
      <c r="T77" s="49" t="s">
        <v>613</v>
      </c>
      <c r="U77" s="2"/>
      <c r="V77" s="2"/>
    </row>
    <row r="78" spans="1:24" x14ac:dyDescent="0.2">
      <c r="A78" s="16" t="s">
        <v>47</v>
      </c>
      <c r="B78" s="14"/>
      <c r="C78" s="14"/>
      <c r="D78" s="14"/>
      <c r="E78" s="122" t="str">
        <f>q_sw(F78,H78,G78)</f>
        <v>Q2, Telemaus: SE,oben</v>
      </c>
      <c r="F78" s="2">
        <v>2</v>
      </c>
      <c r="G78" s="2" t="s">
        <v>556</v>
      </c>
      <c r="H78" s="2" t="s">
        <v>580</v>
      </c>
      <c r="I78" s="2">
        <v>0</v>
      </c>
      <c r="J78" s="47">
        <v>1</v>
      </c>
      <c r="K78" s="47">
        <v>1</v>
      </c>
      <c r="L78" s="47">
        <v>1</v>
      </c>
      <c r="M78" s="47"/>
      <c r="N78" s="49" t="s">
        <v>565</v>
      </c>
      <c r="O78" s="49">
        <v>2100</v>
      </c>
      <c r="P78" s="49"/>
      <c r="Q78" s="49"/>
      <c r="R78" s="49"/>
      <c r="S78" s="47"/>
      <c r="T78" s="49"/>
      <c r="U78" s="2"/>
      <c r="V78" s="2"/>
    </row>
    <row r="79" spans="1:24" s="42" customFormat="1" x14ac:dyDescent="0.2">
      <c r="A79" s="19" t="s">
        <v>239</v>
      </c>
      <c r="B79" s="20" t="s">
        <v>240</v>
      </c>
      <c r="C79" s="19" t="s">
        <v>48</v>
      </c>
      <c r="D79" s="20"/>
      <c r="E79" s="55" t="s">
        <v>334</v>
      </c>
      <c r="F79" s="58" t="s">
        <v>34</v>
      </c>
      <c r="G79" s="58" t="s">
        <v>170</v>
      </c>
      <c r="H79" s="58" t="s">
        <v>52</v>
      </c>
      <c r="I79" s="20" t="s">
        <v>121</v>
      </c>
      <c r="J79" s="34" t="s">
        <v>241</v>
      </c>
      <c r="K79" s="54" t="s">
        <v>120</v>
      </c>
      <c r="L79" s="34" t="s">
        <v>242</v>
      </c>
      <c r="M79" s="34" t="s">
        <v>109</v>
      </c>
      <c r="N79" s="54" t="s">
        <v>243</v>
      </c>
      <c r="O79" s="54" t="s">
        <v>390</v>
      </c>
      <c r="P79" s="53"/>
      <c r="Q79" s="53"/>
      <c r="R79" s="53"/>
      <c r="S79" s="53"/>
      <c r="T79" s="53"/>
    </row>
    <row r="80" spans="1:24" s="11" customFormat="1" x14ac:dyDescent="0.2">
      <c r="A80" s="22" t="s">
        <v>47</v>
      </c>
      <c r="B80" s="69"/>
      <c r="C80" s="69"/>
      <c r="D80" s="14"/>
      <c r="E80" s="70" t="str">
        <f>m_sw(F80,H80,K80,N80,O80)</f>
        <v>MX1, Höheschal: &gt; 1 +/- 0</v>
      </c>
      <c r="F80" s="69">
        <v>1</v>
      </c>
      <c r="G80" s="69">
        <v>1</v>
      </c>
      <c r="H80" s="69" t="s">
        <v>582</v>
      </c>
      <c r="I80" s="69">
        <v>809083650</v>
      </c>
      <c r="J80" s="70">
        <v>5</v>
      </c>
      <c r="K80" s="70">
        <v>1</v>
      </c>
      <c r="L80" s="70">
        <v>0</v>
      </c>
      <c r="M80" s="70" t="s">
        <v>85</v>
      </c>
      <c r="N80" s="70">
        <v>0</v>
      </c>
      <c r="O80" s="70" t="s">
        <v>583</v>
      </c>
      <c r="P80" s="46"/>
      <c r="Q80" s="46"/>
      <c r="R80" s="46"/>
      <c r="S80" s="46"/>
      <c r="T80" s="46"/>
    </row>
    <row r="81" spans="1:20" s="11" customFormat="1" x14ac:dyDescent="0.2">
      <c r="A81" s="22" t="s">
        <v>47</v>
      </c>
      <c r="B81" s="69"/>
      <c r="C81" s="69"/>
      <c r="D81" s="14"/>
      <c r="E81" s="70" t="str">
        <f>m_sw(F81,H81,K81,N81,O81)</f>
        <v>MX2, Kapa: &gt; 2200 +/- 0</v>
      </c>
      <c r="F81" s="69">
        <v>2</v>
      </c>
      <c r="G81" s="69">
        <v>1</v>
      </c>
      <c r="H81" s="69" t="s">
        <v>526</v>
      </c>
      <c r="I81" s="69">
        <v>809083650</v>
      </c>
      <c r="J81" s="70">
        <v>3</v>
      </c>
      <c r="K81" s="70">
        <v>0</v>
      </c>
      <c r="L81" s="70">
        <v>0</v>
      </c>
      <c r="M81" s="70" t="s">
        <v>85</v>
      </c>
      <c r="N81" s="70">
        <v>0</v>
      </c>
      <c r="O81" s="70" t="s">
        <v>584</v>
      </c>
      <c r="P81" s="46"/>
      <c r="Q81" s="46"/>
      <c r="R81" s="46"/>
      <c r="S81" s="46"/>
      <c r="T81" s="46"/>
    </row>
    <row r="82" spans="1:20" s="11" customFormat="1" x14ac:dyDescent="0.2">
      <c r="A82" s="22" t="s">
        <v>47</v>
      </c>
      <c r="B82" s="69"/>
      <c r="C82" s="69"/>
      <c r="D82" s="14"/>
      <c r="E82" s="70" t="str">
        <f>m_sw(F82,H82,K82,N82,O82)</f>
        <v>MX3, Standgas: &lt; 3 +/- 0</v>
      </c>
      <c r="F82" s="69">
        <v>3</v>
      </c>
      <c r="G82" s="69">
        <v>1</v>
      </c>
      <c r="H82" s="69" t="s">
        <v>585</v>
      </c>
      <c r="I82" s="69">
        <v>809083650</v>
      </c>
      <c r="J82" s="70">
        <v>2</v>
      </c>
      <c r="K82" s="70">
        <v>2</v>
      </c>
      <c r="L82" s="70">
        <v>0</v>
      </c>
      <c r="M82" s="70" t="s">
        <v>85</v>
      </c>
      <c r="N82" s="70">
        <v>0</v>
      </c>
      <c r="O82" s="70" t="s">
        <v>586</v>
      </c>
      <c r="P82" s="46"/>
      <c r="Q82" s="46"/>
      <c r="R82" s="46"/>
      <c r="S82" s="46"/>
      <c r="T82" s="46"/>
    </row>
    <row r="83" spans="1:20" s="11" customFormat="1" x14ac:dyDescent="0.2">
      <c r="A83" s="22" t="s">
        <v>47</v>
      </c>
      <c r="B83" s="69"/>
      <c r="C83" s="69"/>
      <c r="D83" s="14"/>
      <c r="E83" s="70" t="str">
        <f>m_sw(F83,H83,K83,N83,O83)</f>
        <v>MX4, Segelhöhe: &gt; 30 +/- 0</v>
      </c>
      <c r="F83" s="69">
        <v>4</v>
      </c>
      <c r="G83" s="69">
        <v>1</v>
      </c>
      <c r="H83" s="69" t="s">
        <v>587</v>
      </c>
      <c r="I83" s="69">
        <v>809083650</v>
      </c>
      <c r="J83" s="70">
        <v>5</v>
      </c>
      <c r="K83" s="70">
        <v>1</v>
      </c>
      <c r="L83" s="70">
        <v>0</v>
      </c>
      <c r="M83" s="70" t="s">
        <v>85</v>
      </c>
      <c r="N83" s="70">
        <v>0</v>
      </c>
      <c r="O83" s="70" t="s">
        <v>588</v>
      </c>
      <c r="P83" s="46"/>
      <c r="Q83" s="46"/>
      <c r="R83" s="46"/>
      <c r="S83" s="46"/>
      <c r="T83" s="46"/>
    </row>
  </sheetData>
  <pageMargins left="0.36" right="0.25" top="0.39370078740157483" bottom="0.59055118110236227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datei_lesen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7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" name="Button 47">
              <controlPr defaultSize="0" print="0" autoFill="0" autoPict="0" macro="[0]!modelldatei_erzeugen">
                <anchor moveWithCells="1" sizeWithCells="1">
                  <from>
                    <xdr:col>8</xdr:col>
                    <xdr:colOff>361950</xdr:colOff>
                    <xdr:row>3</xdr:row>
                    <xdr:rowOff>0</xdr:rowOff>
                  </from>
                  <to>
                    <xdr:col>9</xdr:col>
                    <xdr:colOff>876300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" name="Button 69">
              <controlPr defaultSize="0" print="0" autoFill="0" autoPict="0" macro="[0]!alle_bearbeiten">
                <anchor moveWithCells="1" sizeWithCells="1">
                  <from>
                    <xdr:col>6</xdr:col>
                    <xdr:colOff>9525</xdr:colOff>
                    <xdr:row>9</xdr:row>
                    <xdr:rowOff>142875</xdr:rowOff>
                  </from>
                  <to>
                    <xdr:col>7</xdr:col>
                    <xdr:colOff>809625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7:W233"/>
  <sheetViews>
    <sheetView topLeftCell="A46" workbookViewId="0">
      <selection activeCell="C37" sqref="C37"/>
    </sheetView>
  </sheetViews>
  <sheetFormatPr baseColWidth="10" defaultColWidth="11.42578125" defaultRowHeight="12.75" x14ac:dyDescent="0.2"/>
  <cols>
    <col min="1" max="1" width="14.28515625" bestFit="1" customWidth="1"/>
    <col min="2" max="2" width="5.5703125" bestFit="1" customWidth="1"/>
    <col min="3" max="3" width="25.28515625" bestFit="1" customWidth="1"/>
    <col min="4" max="4" width="23.5703125" customWidth="1"/>
    <col min="5" max="5" width="34.5703125" bestFit="1" customWidth="1"/>
    <col min="6" max="6" width="34.85546875" bestFit="1" customWidth="1"/>
    <col min="7" max="7" width="34.28515625" bestFit="1" customWidth="1"/>
    <col min="8" max="8" width="33.28515625" customWidth="1"/>
    <col min="9" max="9" width="15.85546875" bestFit="1" customWidth="1"/>
    <col min="10" max="10" width="24.85546875" customWidth="1"/>
    <col min="11" max="14" width="16.42578125" bestFit="1" customWidth="1"/>
  </cols>
  <sheetData>
    <row r="7" spans="1:3" x14ac:dyDescent="0.2">
      <c r="A7" t="s">
        <v>11</v>
      </c>
      <c r="B7" s="1" t="s">
        <v>7</v>
      </c>
      <c r="C7" s="1" t="s">
        <v>10</v>
      </c>
    </row>
    <row r="9" spans="1:3" x14ac:dyDescent="0.2">
      <c r="A9" t="s">
        <v>12</v>
      </c>
      <c r="B9" s="4">
        <v>0</v>
      </c>
      <c r="C9" s="5" t="s">
        <v>14</v>
      </c>
    </row>
    <row r="10" spans="1:3" x14ac:dyDescent="0.2">
      <c r="B10" s="6">
        <v>1</v>
      </c>
      <c r="C10" s="7" t="s">
        <v>15</v>
      </c>
    </row>
    <row r="11" spans="1:3" x14ac:dyDescent="0.2">
      <c r="B11" s="6">
        <v>2</v>
      </c>
      <c r="C11" s="7" t="s">
        <v>19</v>
      </c>
    </row>
    <row r="12" spans="1:3" x14ac:dyDescent="0.2">
      <c r="B12" s="6">
        <v>3</v>
      </c>
      <c r="C12" s="7" t="s">
        <v>18</v>
      </c>
    </row>
    <row r="13" spans="1:3" x14ac:dyDescent="0.2">
      <c r="B13" s="6">
        <v>4</v>
      </c>
      <c r="C13" s="41" t="s">
        <v>236</v>
      </c>
    </row>
    <row r="14" spans="1:3" x14ac:dyDescent="0.2">
      <c r="B14" s="6">
        <v>5</v>
      </c>
      <c r="C14" s="41" t="s">
        <v>237</v>
      </c>
    </row>
    <row r="15" spans="1:3" x14ac:dyDescent="0.2">
      <c r="B15" s="8">
        <v>6</v>
      </c>
      <c r="C15" s="29" t="s">
        <v>238</v>
      </c>
    </row>
    <row r="17" spans="1:23" x14ac:dyDescent="0.2">
      <c r="A17" t="s">
        <v>13</v>
      </c>
      <c r="B17" s="4">
        <v>0</v>
      </c>
      <c r="C17" s="5" t="s">
        <v>24</v>
      </c>
    </row>
    <row r="18" spans="1:23" x14ac:dyDescent="0.2">
      <c r="B18" s="6">
        <v>1</v>
      </c>
      <c r="C18" s="7" t="s">
        <v>20</v>
      </c>
    </row>
    <row r="19" spans="1:23" x14ac:dyDescent="0.2">
      <c r="B19" s="6">
        <v>2</v>
      </c>
      <c r="C19" s="7" t="s">
        <v>21</v>
      </c>
    </row>
    <row r="20" spans="1:23" x14ac:dyDescent="0.2">
      <c r="B20" s="6">
        <v>3</v>
      </c>
      <c r="C20" s="7" t="s">
        <v>22</v>
      </c>
    </row>
    <row r="21" spans="1:23" x14ac:dyDescent="0.2">
      <c r="B21" s="8">
        <v>4</v>
      </c>
      <c r="C21" s="9" t="s">
        <v>23</v>
      </c>
    </row>
    <row r="23" spans="1:23" x14ac:dyDescent="0.2">
      <c r="A23" t="s">
        <v>25</v>
      </c>
      <c r="B23" s="4" t="s">
        <v>9</v>
      </c>
      <c r="C23" s="5" t="s">
        <v>26</v>
      </c>
    </row>
    <row r="24" spans="1:23" x14ac:dyDescent="0.2">
      <c r="B24" s="40" t="s">
        <v>178</v>
      </c>
      <c r="C24" s="25" t="s">
        <v>179</v>
      </c>
    </row>
    <row r="25" spans="1:23" x14ac:dyDescent="0.2">
      <c r="B25" s="30"/>
      <c r="C25" s="30"/>
      <c r="F25" s="96"/>
    </row>
    <row r="26" spans="1:23" x14ac:dyDescent="0.2">
      <c r="D26" s="3" t="s">
        <v>393</v>
      </c>
      <c r="U26">
        <f>T26+1</f>
        <v>1</v>
      </c>
      <c r="V26">
        <f>U26+1</f>
        <v>2</v>
      </c>
      <c r="W26">
        <f>V26+1</f>
        <v>3</v>
      </c>
    </row>
    <row r="27" spans="1:23" x14ac:dyDescent="0.2">
      <c r="A27" s="3" t="s">
        <v>86</v>
      </c>
      <c r="B27" s="4">
        <v>0</v>
      </c>
      <c r="C27" s="23" t="s">
        <v>96</v>
      </c>
      <c r="D27" s="4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5"/>
    </row>
    <row r="28" spans="1:23" x14ac:dyDescent="0.2">
      <c r="B28" s="6">
        <f>B27+1</f>
        <v>1</v>
      </c>
      <c r="C28" s="24" t="s">
        <v>99</v>
      </c>
      <c r="D28" s="6" t="s">
        <v>398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7"/>
    </row>
    <row r="29" spans="1:23" x14ac:dyDescent="0.2">
      <c r="B29" s="6">
        <f t="shared" ref="B29:B38" si="0">B28+1</f>
        <v>2</v>
      </c>
      <c r="C29" s="24" t="s">
        <v>100</v>
      </c>
      <c r="D29" s="6" t="s">
        <v>399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7"/>
    </row>
    <row r="30" spans="1:23" x14ac:dyDescent="0.2">
      <c r="B30" s="6">
        <f t="shared" si="0"/>
        <v>3</v>
      </c>
      <c r="C30" s="24" t="s">
        <v>102</v>
      </c>
      <c r="D30" s="6" t="s">
        <v>615</v>
      </c>
      <c r="E30" s="30" t="s">
        <v>617</v>
      </c>
      <c r="F30" s="30" t="s">
        <v>616</v>
      </c>
      <c r="G30" s="30" t="s">
        <v>618</v>
      </c>
      <c r="H30" s="30" t="s">
        <v>424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7"/>
    </row>
    <row r="31" spans="1:23" x14ac:dyDescent="0.2">
      <c r="B31" s="26">
        <f t="shared" si="0"/>
        <v>4</v>
      </c>
      <c r="C31" s="27" t="s">
        <v>101</v>
      </c>
      <c r="D31" s="6" t="s">
        <v>400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7"/>
    </row>
    <row r="32" spans="1:23" x14ac:dyDescent="0.2">
      <c r="B32" s="26">
        <f t="shared" si="0"/>
        <v>5</v>
      </c>
      <c r="C32" s="27" t="s">
        <v>103</v>
      </c>
      <c r="D32" s="6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7"/>
    </row>
    <row r="33" spans="2:23" x14ac:dyDescent="0.2">
      <c r="B33" s="6">
        <f t="shared" si="0"/>
        <v>6</v>
      </c>
      <c r="C33" s="24" t="s">
        <v>104</v>
      </c>
      <c r="D33" s="6" t="s">
        <v>619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7"/>
    </row>
    <row r="34" spans="2:23" x14ac:dyDescent="0.2">
      <c r="B34" s="6">
        <f t="shared" si="0"/>
        <v>7</v>
      </c>
      <c r="C34" s="24" t="s">
        <v>105</v>
      </c>
      <c r="D34" s="6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7"/>
    </row>
    <row r="35" spans="2:23" x14ac:dyDescent="0.2">
      <c r="B35" s="6">
        <f t="shared" si="0"/>
        <v>8</v>
      </c>
      <c r="C35" s="24" t="s">
        <v>106</v>
      </c>
      <c r="D35" s="6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7"/>
    </row>
    <row r="36" spans="2:23" x14ac:dyDescent="0.2">
      <c r="B36" s="6">
        <f t="shared" si="0"/>
        <v>9</v>
      </c>
      <c r="C36" s="24" t="s">
        <v>133</v>
      </c>
      <c r="D36" s="6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7"/>
    </row>
    <row r="37" spans="2:23" x14ac:dyDescent="0.2">
      <c r="B37" s="6">
        <f t="shared" si="0"/>
        <v>10</v>
      </c>
      <c r="C37" s="24" t="s">
        <v>134</v>
      </c>
      <c r="D37" s="6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7"/>
    </row>
    <row r="38" spans="2:23" x14ac:dyDescent="0.2">
      <c r="B38" s="6">
        <f t="shared" si="0"/>
        <v>11</v>
      </c>
      <c r="C38" s="24" t="s">
        <v>135</v>
      </c>
      <c r="D38" s="6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7"/>
    </row>
    <row r="39" spans="2:23" x14ac:dyDescent="0.2">
      <c r="B39" s="6">
        <v>12</v>
      </c>
      <c r="C39" s="24" t="s">
        <v>136</v>
      </c>
      <c r="D39" s="6" t="s">
        <v>557</v>
      </c>
      <c r="E39" s="30" t="s">
        <v>558</v>
      </c>
      <c r="F39" s="30" t="s">
        <v>559</v>
      </c>
      <c r="G39" s="30" t="s">
        <v>560</v>
      </c>
      <c r="H39" s="30" t="s">
        <v>561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7"/>
    </row>
    <row r="40" spans="2:23" x14ac:dyDescent="0.2">
      <c r="B40" s="6">
        <v>13</v>
      </c>
      <c r="C40" s="24" t="s">
        <v>137</v>
      </c>
      <c r="D40" s="6" t="s">
        <v>639</v>
      </c>
      <c r="E40" s="30" t="s">
        <v>566</v>
      </c>
      <c r="F40" s="30" t="s">
        <v>620</v>
      </c>
      <c r="G40" s="30" t="s">
        <v>621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7"/>
    </row>
    <row r="41" spans="2:23" x14ac:dyDescent="0.2">
      <c r="B41" s="6">
        <v>14</v>
      </c>
      <c r="C41" s="24" t="s">
        <v>138</v>
      </c>
      <c r="D41" s="6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7"/>
    </row>
    <row r="42" spans="2:23" x14ac:dyDescent="0.2">
      <c r="B42" s="6">
        <v>15</v>
      </c>
      <c r="C42" s="24" t="s">
        <v>139</v>
      </c>
      <c r="D42" s="6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7"/>
    </row>
    <row r="43" spans="2:23" x14ac:dyDescent="0.2">
      <c r="B43" s="6">
        <v>16</v>
      </c>
      <c r="C43" s="24" t="s">
        <v>140</v>
      </c>
      <c r="D43" s="6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7"/>
    </row>
    <row r="44" spans="2:23" x14ac:dyDescent="0.2">
      <c r="B44" s="6">
        <v>17</v>
      </c>
      <c r="C44" s="24" t="s">
        <v>141</v>
      </c>
      <c r="D44" s="6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7"/>
    </row>
    <row r="45" spans="2:23" x14ac:dyDescent="0.2">
      <c r="B45" s="6">
        <v>18</v>
      </c>
      <c r="C45" s="24" t="s">
        <v>142</v>
      </c>
      <c r="D45" s="6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7"/>
    </row>
    <row r="46" spans="2:23" x14ac:dyDescent="0.2">
      <c r="B46" s="6">
        <v>19</v>
      </c>
      <c r="C46" s="24" t="s">
        <v>160</v>
      </c>
      <c r="D46" s="6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7"/>
    </row>
    <row r="47" spans="2:23" x14ac:dyDescent="0.2">
      <c r="B47" s="8">
        <v>20</v>
      </c>
      <c r="C47" s="25" t="s">
        <v>301</v>
      </c>
      <c r="D47" s="8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9"/>
    </row>
    <row r="50" spans="1:6" x14ac:dyDescent="0.2">
      <c r="A50" s="3" t="s">
        <v>97</v>
      </c>
      <c r="B50" s="4">
        <v>-4000</v>
      </c>
      <c r="C50" s="23" t="s">
        <v>111</v>
      </c>
    </row>
    <row r="51" spans="1:6" x14ac:dyDescent="0.2">
      <c r="B51" s="6">
        <v>0</v>
      </c>
      <c r="C51" s="24" t="s">
        <v>98</v>
      </c>
    </row>
    <row r="52" spans="1:6" x14ac:dyDescent="0.2">
      <c r="B52" s="8">
        <v>4000</v>
      </c>
      <c r="C52" s="25" t="s">
        <v>110</v>
      </c>
    </row>
    <row r="54" spans="1:6" x14ac:dyDescent="0.2">
      <c r="A54" s="3" t="s">
        <v>112</v>
      </c>
      <c r="B54" s="4">
        <v>0</v>
      </c>
      <c r="C54" s="23" t="s">
        <v>113</v>
      </c>
    </row>
    <row r="55" spans="1:6" x14ac:dyDescent="0.2">
      <c r="B55" s="8">
        <v>1</v>
      </c>
      <c r="C55" s="25" t="s">
        <v>114</v>
      </c>
    </row>
    <row r="57" spans="1:6" x14ac:dyDescent="0.2">
      <c r="A57" s="3" t="s">
        <v>128</v>
      </c>
      <c r="B57" s="4">
        <v>0</v>
      </c>
      <c r="C57" s="23" t="s">
        <v>129</v>
      </c>
    </row>
    <row r="58" spans="1:6" x14ac:dyDescent="0.2">
      <c r="B58" s="8">
        <v>1</v>
      </c>
      <c r="C58" s="29" t="s">
        <v>130</v>
      </c>
    </row>
    <row r="60" spans="1:6" x14ac:dyDescent="0.2">
      <c r="A60" s="3" t="s">
        <v>148</v>
      </c>
      <c r="B60" s="4">
        <v>0</v>
      </c>
      <c r="C60" s="23" t="s">
        <v>164</v>
      </c>
    </row>
    <row r="61" spans="1:6" x14ac:dyDescent="0.2">
      <c r="B61" s="6">
        <v>1</v>
      </c>
      <c r="C61" s="24" t="s">
        <v>47</v>
      </c>
    </row>
    <row r="62" spans="1:6" x14ac:dyDescent="0.2">
      <c r="B62" s="8">
        <v>2</v>
      </c>
      <c r="C62" s="25" t="s">
        <v>165</v>
      </c>
    </row>
    <row r="63" spans="1:6" x14ac:dyDescent="0.2">
      <c r="F63">
        <f>VLOOKUP("L1",L_Index,2,0)</f>
        <v>1</v>
      </c>
    </row>
    <row r="64" spans="1:6" x14ac:dyDescent="0.2">
      <c r="A64" t="s">
        <v>161</v>
      </c>
      <c r="B64" s="4">
        <v>0</v>
      </c>
      <c r="C64" s="5" t="s">
        <v>149</v>
      </c>
    </row>
    <row r="65" spans="1:23" x14ac:dyDescent="0.2">
      <c r="B65" s="6">
        <v>1</v>
      </c>
      <c r="C65" s="7" t="s">
        <v>162</v>
      </c>
    </row>
    <row r="66" spans="1:23" x14ac:dyDescent="0.2">
      <c r="B66" s="8">
        <v>2</v>
      </c>
      <c r="C66" s="9" t="s">
        <v>163</v>
      </c>
    </row>
    <row r="67" spans="1:23" x14ac:dyDescent="0.2">
      <c r="D67" s="3" t="s">
        <v>392</v>
      </c>
      <c r="E67" s="3" t="s">
        <v>394</v>
      </c>
    </row>
    <row r="68" spans="1:23" x14ac:dyDescent="0.2">
      <c r="A68" s="3" t="s">
        <v>188</v>
      </c>
      <c r="B68" s="4">
        <v>-1</v>
      </c>
      <c r="C68" s="101" t="s">
        <v>96</v>
      </c>
      <c r="D68" s="5">
        <f t="shared" ref="D68:D99" si="1">ROW(B68)-ROW(L_Schalter)</f>
        <v>0</v>
      </c>
      <c r="E68" s="4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5"/>
    </row>
    <row r="69" spans="1:23" x14ac:dyDescent="0.2">
      <c r="A69" s="3"/>
      <c r="B69" s="6">
        <v>0</v>
      </c>
      <c r="C69" s="95" t="s">
        <v>189</v>
      </c>
      <c r="D69" s="7">
        <f t="shared" si="1"/>
        <v>1</v>
      </c>
      <c r="E69" s="6" t="s">
        <v>192</v>
      </c>
      <c r="F69" s="30" t="s">
        <v>636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7"/>
    </row>
    <row r="70" spans="1:23" x14ac:dyDescent="0.2">
      <c r="B70" s="6">
        <v>1</v>
      </c>
      <c r="C70" s="43" t="s">
        <v>190</v>
      </c>
      <c r="D70" s="7">
        <f t="shared" si="1"/>
        <v>2</v>
      </c>
      <c r="E70" s="6" t="s">
        <v>631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7"/>
    </row>
    <row r="71" spans="1:23" x14ac:dyDescent="0.2">
      <c r="B71" s="6">
        <v>2</v>
      </c>
      <c r="C71" s="95" t="s">
        <v>191</v>
      </c>
      <c r="D71" s="7">
        <f t="shared" si="1"/>
        <v>3</v>
      </c>
      <c r="E71" s="6" t="s">
        <v>633</v>
      </c>
      <c r="F71" s="30" t="s">
        <v>420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7"/>
    </row>
    <row r="72" spans="1:23" x14ac:dyDescent="0.2">
      <c r="B72" s="6">
        <v>3</v>
      </c>
      <c r="C72" s="43" t="s">
        <v>192</v>
      </c>
      <c r="D72" s="7">
        <f t="shared" si="1"/>
        <v>4</v>
      </c>
      <c r="E72" s="6" t="s">
        <v>627</v>
      </c>
      <c r="F72" s="30" t="s">
        <v>632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7"/>
    </row>
    <row r="73" spans="1:23" x14ac:dyDescent="0.2">
      <c r="B73" s="6">
        <v>4</v>
      </c>
      <c r="C73" s="95" t="s">
        <v>193</v>
      </c>
      <c r="D73" s="7">
        <f t="shared" si="1"/>
        <v>5</v>
      </c>
      <c r="E73" s="6" t="s">
        <v>630</v>
      </c>
      <c r="F73" s="30" t="s">
        <v>624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7"/>
    </row>
    <row r="74" spans="1:23" x14ac:dyDescent="0.2">
      <c r="B74" s="6">
        <v>5</v>
      </c>
      <c r="C74" s="43" t="s">
        <v>194</v>
      </c>
      <c r="D74" s="7">
        <f t="shared" si="1"/>
        <v>6</v>
      </c>
      <c r="E74" s="6" t="s">
        <v>626</v>
      </c>
      <c r="F74" s="30" t="s">
        <v>629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7"/>
    </row>
    <row r="75" spans="1:23" x14ac:dyDescent="0.2">
      <c r="B75" s="6">
        <v>6</v>
      </c>
      <c r="C75" s="95" t="s">
        <v>195</v>
      </c>
      <c r="D75" s="7">
        <f t="shared" si="1"/>
        <v>7</v>
      </c>
      <c r="E75" s="6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7"/>
    </row>
    <row r="76" spans="1:23" x14ac:dyDescent="0.2">
      <c r="B76" s="6">
        <v>7</v>
      </c>
      <c r="C76" s="95" t="s">
        <v>196</v>
      </c>
      <c r="D76" s="7">
        <f t="shared" si="1"/>
        <v>8</v>
      </c>
      <c r="E76" s="6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7"/>
    </row>
    <row r="77" spans="1:23" x14ac:dyDescent="0.2">
      <c r="B77" s="6">
        <v>8</v>
      </c>
      <c r="C77" s="43" t="s">
        <v>197</v>
      </c>
      <c r="D77" s="7">
        <f t="shared" si="1"/>
        <v>9</v>
      </c>
      <c r="E77" s="6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7"/>
    </row>
    <row r="78" spans="1:23" x14ac:dyDescent="0.2">
      <c r="B78" s="6">
        <v>9</v>
      </c>
      <c r="C78" s="95" t="s">
        <v>198</v>
      </c>
      <c r="D78" s="7">
        <f t="shared" si="1"/>
        <v>10</v>
      </c>
      <c r="E78" s="6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7"/>
    </row>
    <row r="79" spans="1:23" x14ac:dyDescent="0.2">
      <c r="B79" s="6">
        <v>10</v>
      </c>
      <c r="C79" s="43" t="s">
        <v>199</v>
      </c>
      <c r="D79" s="7">
        <f t="shared" si="1"/>
        <v>11</v>
      </c>
      <c r="E79" s="6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7"/>
    </row>
    <row r="80" spans="1:23" x14ac:dyDescent="0.2">
      <c r="B80" s="6">
        <v>11</v>
      </c>
      <c r="C80" s="95" t="s">
        <v>200</v>
      </c>
      <c r="D80" s="7">
        <f t="shared" si="1"/>
        <v>12</v>
      </c>
      <c r="E80" s="6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7"/>
    </row>
    <row r="81" spans="1:23" x14ac:dyDescent="0.2">
      <c r="B81" s="6">
        <v>12</v>
      </c>
      <c r="C81" s="43" t="s">
        <v>201</v>
      </c>
      <c r="D81" s="7">
        <f t="shared" si="1"/>
        <v>13</v>
      </c>
      <c r="E81" s="6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7"/>
    </row>
    <row r="82" spans="1:23" x14ac:dyDescent="0.2">
      <c r="B82" s="6">
        <v>13</v>
      </c>
      <c r="C82" s="95" t="s">
        <v>202</v>
      </c>
      <c r="D82" s="7">
        <f t="shared" si="1"/>
        <v>14</v>
      </c>
      <c r="E82" s="6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7"/>
    </row>
    <row r="83" spans="1:23" x14ac:dyDescent="0.2">
      <c r="B83" s="6">
        <v>14</v>
      </c>
      <c r="C83" s="95" t="s">
        <v>203</v>
      </c>
      <c r="D83" s="7">
        <f t="shared" si="1"/>
        <v>15</v>
      </c>
      <c r="E83" s="6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7"/>
    </row>
    <row r="84" spans="1:23" x14ac:dyDescent="0.2">
      <c r="B84" s="6">
        <v>15</v>
      </c>
      <c r="C84" s="43" t="s">
        <v>204</v>
      </c>
      <c r="D84" s="7">
        <f t="shared" si="1"/>
        <v>16</v>
      </c>
      <c r="E84" s="6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7"/>
    </row>
    <row r="85" spans="1:23" x14ac:dyDescent="0.2">
      <c r="A85" s="3" t="s">
        <v>401</v>
      </c>
      <c r="B85" s="6">
        <v>48</v>
      </c>
      <c r="C85" s="95" t="s">
        <v>180</v>
      </c>
      <c r="D85" s="7">
        <f t="shared" si="1"/>
        <v>17</v>
      </c>
      <c r="E85" s="6" t="s">
        <v>635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7"/>
    </row>
    <row r="86" spans="1:23" x14ac:dyDescent="0.2">
      <c r="B86" s="6">
        <f t="shared" ref="B86:B91" si="2">B85+1</f>
        <v>49</v>
      </c>
      <c r="C86" s="43" t="s">
        <v>181</v>
      </c>
      <c r="D86" s="7">
        <f t="shared" si="1"/>
        <v>18</v>
      </c>
      <c r="E86" s="6" t="s">
        <v>625</v>
      </c>
      <c r="F86" s="30" t="s">
        <v>191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7"/>
    </row>
    <row r="87" spans="1:23" x14ac:dyDescent="0.2">
      <c r="B87" s="6">
        <f t="shared" si="2"/>
        <v>50</v>
      </c>
      <c r="C87" s="43" t="s">
        <v>182</v>
      </c>
      <c r="D87" s="7">
        <f t="shared" si="1"/>
        <v>19</v>
      </c>
      <c r="E87" s="6" t="s">
        <v>192</v>
      </c>
      <c r="F87" s="30" t="s">
        <v>623</v>
      </c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7"/>
    </row>
    <row r="88" spans="1:23" x14ac:dyDescent="0.2">
      <c r="B88" s="6">
        <f t="shared" si="2"/>
        <v>51</v>
      </c>
      <c r="C88" s="43" t="s">
        <v>183</v>
      </c>
      <c r="D88" s="7">
        <f t="shared" si="1"/>
        <v>20</v>
      </c>
      <c r="E88" s="6" t="s">
        <v>622</v>
      </c>
      <c r="F88" s="30" t="s">
        <v>193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7"/>
    </row>
    <row r="89" spans="1:23" x14ac:dyDescent="0.2">
      <c r="B89" s="6">
        <f t="shared" si="2"/>
        <v>52</v>
      </c>
      <c r="C89" s="43" t="s">
        <v>184</v>
      </c>
      <c r="D89" s="7">
        <f t="shared" si="1"/>
        <v>21</v>
      </c>
      <c r="E89" s="6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7"/>
    </row>
    <row r="90" spans="1:23" x14ac:dyDescent="0.2">
      <c r="B90" s="6">
        <f t="shared" si="2"/>
        <v>53</v>
      </c>
      <c r="C90" s="43" t="s">
        <v>185</v>
      </c>
      <c r="D90" s="7">
        <f t="shared" si="1"/>
        <v>22</v>
      </c>
      <c r="E90" s="6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7"/>
    </row>
    <row r="91" spans="1:23" x14ac:dyDescent="0.2">
      <c r="B91" s="6">
        <f t="shared" si="2"/>
        <v>54</v>
      </c>
      <c r="C91" s="43" t="s">
        <v>186</v>
      </c>
      <c r="D91" s="7">
        <f t="shared" si="1"/>
        <v>23</v>
      </c>
      <c r="E91" s="6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7"/>
    </row>
    <row r="92" spans="1:23" x14ac:dyDescent="0.2">
      <c r="B92" s="6">
        <v>55</v>
      </c>
      <c r="C92" s="43" t="s">
        <v>187</v>
      </c>
      <c r="D92" s="7">
        <f t="shared" si="1"/>
        <v>24</v>
      </c>
      <c r="E92" s="6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7"/>
    </row>
    <row r="93" spans="1:23" x14ac:dyDescent="0.2">
      <c r="A93" s="3" t="s">
        <v>402</v>
      </c>
      <c r="B93" s="6">
        <v>64</v>
      </c>
      <c r="C93" s="43" t="s">
        <v>205</v>
      </c>
      <c r="D93" s="7">
        <f t="shared" si="1"/>
        <v>25</v>
      </c>
      <c r="E93" s="6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7"/>
    </row>
    <row r="94" spans="1:23" x14ac:dyDescent="0.2">
      <c r="B94" s="6">
        <v>65</v>
      </c>
      <c r="C94" s="43" t="s">
        <v>206</v>
      </c>
      <c r="D94" s="7">
        <f t="shared" si="1"/>
        <v>26</v>
      </c>
      <c r="E94" s="6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7"/>
    </row>
    <row r="95" spans="1:23" x14ac:dyDescent="0.2">
      <c r="B95" s="6">
        <v>66</v>
      </c>
      <c r="C95" s="43" t="s">
        <v>207</v>
      </c>
      <c r="D95" s="7">
        <f t="shared" si="1"/>
        <v>27</v>
      </c>
      <c r="E95" s="6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7"/>
    </row>
    <row r="96" spans="1:23" x14ac:dyDescent="0.2">
      <c r="B96" s="6">
        <f>B95+1</f>
        <v>67</v>
      </c>
      <c r="C96" s="43" t="s">
        <v>208</v>
      </c>
      <c r="D96" s="7">
        <f t="shared" si="1"/>
        <v>28</v>
      </c>
      <c r="E96" s="6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7"/>
    </row>
    <row r="97" spans="1:23" x14ac:dyDescent="0.2">
      <c r="B97" s="6">
        <f>B96+1</f>
        <v>68</v>
      </c>
      <c r="C97" s="43" t="s">
        <v>209</v>
      </c>
      <c r="D97" s="7">
        <f t="shared" si="1"/>
        <v>29</v>
      </c>
      <c r="E97" s="6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7"/>
    </row>
    <row r="98" spans="1:23" x14ac:dyDescent="0.2">
      <c r="B98" s="6">
        <f>B97+1</f>
        <v>69</v>
      </c>
      <c r="C98" s="43" t="s">
        <v>210</v>
      </c>
      <c r="D98" s="7">
        <f t="shared" si="1"/>
        <v>30</v>
      </c>
      <c r="E98" s="6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7"/>
    </row>
    <row r="99" spans="1:23" x14ac:dyDescent="0.2">
      <c r="B99" s="6">
        <v>70</v>
      </c>
      <c r="C99" s="43" t="s">
        <v>211</v>
      </c>
      <c r="D99" s="7">
        <f t="shared" si="1"/>
        <v>31</v>
      </c>
      <c r="E99" s="6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7"/>
    </row>
    <row r="100" spans="1:23" x14ac:dyDescent="0.2">
      <c r="A100" s="3" t="s">
        <v>223</v>
      </c>
      <c r="B100" s="6">
        <v>80</v>
      </c>
      <c r="C100" s="43" t="s">
        <v>212</v>
      </c>
      <c r="D100" s="7">
        <f t="shared" ref="D100:D123" si="3">ROW(B100)-ROW(L_Schalter)</f>
        <v>32</v>
      </c>
      <c r="E100" s="6" t="s">
        <v>634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7"/>
    </row>
    <row r="101" spans="1:23" x14ac:dyDescent="0.2">
      <c r="B101" s="6">
        <v>81</v>
      </c>
      <c r="C101" s="43" t="s">
        <v>213</v>
      </c>
      <c r="D101" s="7">
        <f t="shared" si="3"/>
        <v>33</v>
      </c>
      <c r="E101" s="6" t="s">
        <v>194</v>
      </c>
      <c r="F101" s="30" t="s">
        <v>628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7"/>
    </row>
    <row r="102" spans="1:23" x14ac:dyDescent="0.2">
      <c r="B102" s="6">
        <v>82</v>
      </c>
      <c r="C102" s="43" t="s">
        <v>214</v>
      </c>
      <c r="D102" s="7">
        <f t="shared" si="3"/>
        <v>34</v>
      </c>
      <c r="E102" s="6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7"/>
    </row>
    <row r="103" spans="1:23" x14ac:dyDescent="0.2">
      <c r="B103" s="6">
        <v>83</v>
      </c>
      <c r="C103" s="43" t="s">
        <v>215</v>
      </c>
      <c r="D103" s="7">
        <f t="shared" si="3"/>
        <v>35</v>
      </c>
      <c r="E103" s="6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7"/>
    </row>
    <row r="104" spans="1:23" x14ac:dyDescent="0.2">
      <c r="B104" s="6">
        <v>84</v>
      </c>
      <c r="C104" s="43" t="s">
        <v>216</v>
      </c>
      <c r="D104" s="7">
        <f t="shared" si="3"/>
        <v>36</v>
      </c>
      <c r="E104" s="6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7"/>
    </row>
    <row r="105" spans="1:23" x14ac:dyDescent="0.2">
      <c r="B105" s="6">
        <v>85</v>
      </c>
      <c r="C105" s="43" t="s">
        <v>217</v>
      </c>
      <c r="D105" s="7">
        <f t="shared" si="3"/>
        <v>37</v>
      </c>
      <c r="E105" s="6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7"/>
    </row>
    <row r="106" spans="1:23" x14ac:dyDescent="0.2">
      <c r="B106" s="6">
        <v>86</v>
      </c>
      <c r="C106" s="43" t="s">
        <v>218</v>
      </c>
      <c r="D106" s="7">
        <f t="shared" si="3"/>
        <v>38</v>
      </c>
      <c r="E106" s="6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7"/>
    </row>
    <row r="107" spans="1:23" x14ac:dyDescent="0.2">
      <c r="A107" s="30"/>
      <c r="B107" s="6">
        <v>87</v>
      </c>
      <c r="C107" s="43" t="s">
        <v>219</v>
      </c>
      <c r="D107" s="7">
        <f t="shared" si="3"/>
        <v>39</v>
      </c>
      <c r="E107" s="6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7"/>
    </row>
    <row r="108" spans="1:23" x14ac:dyDescent="0.2">
      <c r="A108" s="43" t="s">
        <v>406</v>
      </c>
      <c r="B108" s="97">
        <v>90</v>
      </c>
      <c r="C108" s="43" t="s">
        <v>323</v>
      </c>
      <c r="D108" s="7">
        <f t="shared" si="3"/>
        <v>40</v>
      </c>
      <c r="E108" s="6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7"/>
    </row>
    <row r="109" spans="1:23" x14ac:dyDescent="0.2">
      <c r="A109" s="31"/>
      <c r="B109" s="97">
        <v>91</v>
      </c>
      <c r="C109" s="43" t="s">
        <v>324</v>
      </c>
      <c r="D109" s="7">
        <f t="shared" si="3"/>
        <v>41</v>
      </c>
      <c r="E109" s="6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7"/>
    </row>
    <row r="110" spans="1:23" x14ac:dyDescent="0.2">
      <c r="A110" s="31"/>
      <c r="B110" s="97">
        <v>92</v>
      </c>
      <c r="C110" s="43" t="s">
        <v>325</v>
      </c>
      <c r="D110" s="7">
        <f t="shared" si="3"/>
        <v>42</v>
      </c>
      <c r="E110" s="6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7"/>
    </row>
    <row r="111" spans="1:23" x14ac:dyDescent="0.2">
      <c r="A111" s="31"/>
      <c r="B111" s="97">
        <v>93</v>
      </c>
      <c r="C111" s="43" t="s">
        <v>326</v>
      </c>
      <c r="D111" s="7">
        <f t="shared" si="3"/>
        <v>43</v>
      </c>
      <c r="E111" s="6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7"/>
    </row>
    <row r="112" spans="1:23" x14ac:dyDescent="0.2">
      <c r="A112" s="31"/>
      <c r="B112" s="97">
        <v>94</v>
      </c>
      <c r="C112" s="43" t="s">
        <v>327</v>
      </c>
      <c r="D112" s="7">
        <f t="shared" si="3"/>
        <v>44</v>
      </c>
      <c r="E112" s="6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7"/>
    </row>
    <row r="113" spans="1:23" x14ac:dyDescent="0.2">
      <c r="A113" s="31"/>
      <c r="B113" s="97">
        <v>95</v>
      </c>
      <c r="C113" s="43" t="s">
        <v>328</v>
      </c>
      <c r="D113" s="7">
        <f t="shared" si="3"/>
        <v>45</v>
      </c>
      <c r="E113" s="6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7"/>
    </row>
    <row r="114" spans="1:23" x14ac:dyDescent="0.2">
      <c r="A114" s="31"/>
      <c r="B114" s="97">
        <v>96</v>
      </c>
      <c r="C114" s="43" t="s">
        <v>329</v>
      </c>
      <c r="D114" s="7">
        <f t="shared" si="3"/>
        <v>46</v>
      </c>
      <c r="E114" s="6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7"/>
    </row>
    <row r="115" spans="1:23" x14ac:dyDescent="0.2">
      <c r="A115" s="31"/>
      <c r="B115" s="97">
        <v>97</v>
      </c>
      <c r="C115" s="43" t="s">
        <v>330</v>
      </c>
      <c r="D115" s="7">
        <f t="shared" si="3"/>
        <v>47</v>
      </c>
      <c r="E115" s="6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7"/>
    </row>
    <row r="116" spans="1:23" x14ac:dyDescent="0.2">
      <c r="A116" s="43" t="s">
        <v>403</v>
      </c>
      <c r="B116" s="97">
        <v>106</v>
      </c>
      <c r="C116" s="43" t="s">
        <v>317</v>
      </c>
      <c r="D116" s="7">
        <f t="shared" si="3"/>
        <v>48</v>
      </c>
      <c r="E116" s="6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7"/>
    </row>
    <row r="117" spans="1:23" x14ac:dyDescent="0.2">
      <c r="A117" s="31"/>
      <c r="B117" s="97">
        <v>107</v>
      </c>
      <c r="C117" s="43" t="s">
        <v>318</v>
      </c>
      <c r="D117" s="7">
        <f t="shared" si="3"/>
        <v>49</v>
      </c>
      <c r="E117" s="6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7"/>
    </row>
    <row r="118" spans="1:23" x14ac:dyDescent="0.2">
      <c r="A118" s="31"/>
      <c r="B118" s="97">
        <v>108</v>
      </c>
      <c r="C118" s="43" t="s">
        <v>319</v>
      </c>
      <c r="D118" s="7">
        <f t="shared" si="3"/>
        <v>50</v>
      </c>
      <c r="E118" s="6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7"/>
    </row>
    <row r="119" spans="1:23" x14ac:dyDescent="0.2">
      <c r="A119" s="31"/>
      <c r="B119" s="97">
        <v>109</v>
      </c>
      <c r="C119" s="43" t="s">
        <v>320</v>
      </c>
      <c r="D119" s="7">
        <f t="shared" si="3"/>
        <v>51</v>
      </c>
      <c r="E119" s="6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7"/>
    </row>
    <row r="120" spans="1:23" x14ac:dyDescent="0.2">
      <c r="A120" s="31"/>
      <c r="B120" s="97">
        <v>110</v>
      </c>
      <c r="C120" s="43" t="s">
        <v>321</v>
      </c>
      <c r="D120" s="7">
        <f t="shared" si="3"/>
        <v>52</v>
      </c>
      <c r="E120" s="6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7"/>
    </row>
    <row r="121" spans="1:23" x14ac:dyDescent="0.2">
      <c r="A121" s="31"/>
      <c r="B121" s="97">
        <v>111</v>
      </c>
      <c r="C121" s="43" t="s">
        <v>322</v>
      </c>
      <c r="D121" s="7">
        <f t="shared" si="3"/>
        <v>53</v>
      </c>
      <c r="E121" s="6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7"/>
    </row>
    <row r="122" spans="1:23" x14ac:dyDescent="0.2">
      <c r="A122" s="31"/>
      <c r="B122" s="97">
        <v>112</v>
      </c>
      <c r="C122" s="43" t="s">
        <v>404</v>
      </c>
      <c r="D122" s="7">
        <f t="shared" si="3"/>
        <v>54</v>
      </c>
      <c r="E122" s="6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7"/>
    </row>
    <row r="123" spans="1:23" x14ac:dyDescent="0.2">
      <c r="A123" s="31"/>
      <c r="B123" s="98">
        <v>113</v>
      </c>
      <c r="C123" s="102" t="s">
        <v>405</v>
      </c>
      <c r="D123" s="9">
        <f t="shared" si="3"/>
        <v>55</v>
      </c>
      <c r="E123" s="8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9"/>
    </row>
    <row r="124" spans="1:23" x14ac:dyDescent="0.2">
      <c r="B124" s="30"/>
      <c r="C124" s="43"/>
    </row>
    <row r="126" spans="1:23" x14ac:dyDescent="0.2">
      <c r="A126" s="3" t="s">
        <v>244</v>
      </c>
      <c r="B126" s="4">
        <v>0</v>
      </c>
      <c r="C126" s="23" t="s">
        <v>164</v>
      </c>
    </row>
    <row r="127" spans="1:23" x14ac:dyDescent="0.2">
      <c r="B127" s="6">
        <v>1</v>
      </c>
      <c r="C127" s="41" t="s">
        <v>47</v>
      </c>
    </row>
    <row r="128" spans="1:23" x14ac:dyDescent="0.2">
      <c r="B128" s="8">
        <v>2</v>
      </c>
      <c r="C128" s="29" t="s">
        <v>245</v>
      </c>
    </row>
    <row r="130" spans="1:8" x14ac:dyDescent="0.2">
      <c r="A130" s="3" t="s">
        <v>249</v>
      </c>
      <c r="B130" s="4">
        <v>0</v>
      </c>
      <c r="C130" s="23" t="s">
        <v>250</v>
      </c>
    </row>
    <row r="131" spans="1:8" x14ac:dyDescent="0.2">
      <c r="B131" s="8">
        <v>1</v>
      </c>
      <c r="C131" s="25" t="s">
        <v>251</v>
      </c>
    </row>
    <row r="132" spans="1:8" x14ac:dyDescent="0.2">
      <c r="C132" s="43"/>
    </row>
    <row r="133" spans="1:8" x14ac:dyDescent="0.2">
      <c r="A133" s="3" t="s">
        <v>252</v>
      </c>
      <c r="B133" s="4">
        <v>0</v>
      </c>
      <c r="C133" s="44" t="s">
        <v>253</v>
      </c>
    </row>
    <row r="134" spans="1:8" x14ac:dyDescent="0.2">
      <c r="B134" s="8">
        <v>1</v>
      </c>
      <c r="C134" s="25" t="s">
        <v>254</v>
      </c>
    </row>
    <row r="135" spans="1:8" x14ac:dyDescent="0.2">
      <c r="E135" s="131" t="s">
        <v>294</v>
      </c>
      <c r="F135" s="132"/>
      <c r="G135" s="132"/>
      <c r="H135" s="133"/>
    </row>
    <row r="136" spans="1:8" x14ac:dyDescent="0.2">
      <c r="E136" s="87"/>
      <c r="F136" s="88" t="s">
        <v>291</v>
      </c>
      <c r="G136" s="88" t="s">
        <v>292</v>
      </c>
      <c r="H136" s="89" t="s">
        <v>293</v>
      </c>
    </row>
    <row r="137" spans="1:8" x14ac:dyDescent="0.2">
      <c r="A137" s="3" t="s">
        <v>270</v>
      </c>
      <c r="B137" s="2">
        <v>257</v>
      </c>
      <c r="C137" s="28" t="s">
        <v>271</v>
      </c>
      <c r="E137" s="87">
        <f>B137-256</f>
        <v>1</v>
      </c>
      <c r="F137" s="90" t="str">
        <f t="shared" ref="F137:F164" si="4">RIGHT("0000000"&amp;DEC2BIN(E137),8)</f>
        <v>00000001</v>
      </c>
      <c r="G137" s="90" t="str">
        <f>LEFT(F137,4)</f>
        <v>0000</v>
      </c>
      <c r="H137" s="91" t="str">
        <f>RIGHT(F137,4)</f>
        <v>0001</v>
      </c>
    </row>
    <row r="138" spans="1:8" x14ac:dyDescent="0.2">
      <c r="B138" s="2">
        <v>258</v>
      </c>
      <c r="C138" s="28" t="s">
        <v>272</v>
      </c>
      <c r="E138" s="87">
        <f t="shared" ref="E138:E157" si="5">B138-256</f>
        <v>2</v>
      </c>
      <c r="F138" s="90" t="str">
        <f t="shared" si="4"/>
        <v>00000010</v>
      </c>
      <c r="G138" s="90" t="str">
        <f t="shared" ref="G138:G177" si="6">LEFT(F138,4)</f>
        <v>0000</v>
      </c>
      <c r="H138" s="91" t="str">
        <f t="shared" ref="H138:H177" si="7">RIGHT(F138,4)</f>
        <v>0010</v>
      </c>
    </row>
    <row r="139" spans="1:8" x14ac:dyDescent="0.2">
      <c r="B139" s="2">
        <v>259</v>
      </c>
      <c r="C139" s="28" t="s">
        <v>273</v>
      </c>
      <c r="E139" s="87">
        <f t="shared" si="5"/>
        <v>3</v>
      </c>
      <c r="F139" s="90" t="str">
        <f t="shared" si="4"/>
        <v>00000011</v>
      </c>
      <c r="G139" s="90" t="str">
        <f t="shared" si="6"/>
        <v>0000</v>
      </c>
      <c r="H139" s="91" t="str">
        <f t="shared" si="7"/>
        <v>0011</v>
      </c>
    </row>
    <row r="140" spans="1:8" x14ac:dyDescent="0.2">
      <c r="B140" s="2">
        <v>260</v>
      </c>
      <c r="C140" s="28" t="s">
        <v>274</v>
      </c>
      <c r="E140" s="87">
        <f t="shared" si="5"/>
        <v>4</v>
      </c>
      <c r="F140" s="90" t="str">
        <f t="shared" si="4"/>
        <v>00000100</v>
      </c>
      <c r="G140" s="90" t="str">
        <f t="shared" si="6"/>
        <v>0000</v>
      </c>
      <c r="H140" s="91" t="str">
        <f t="shared" si="7"/>
        <v>0100</v>
      </c>
    </row>
    <row r="141" spans="1:8" x14ac:dyDescent="0.2">
      <c r="B141" s="2">
        <v>261</v>
      </c>
      <c r="C141" s="28" t="s">
        <v>275</v>
      </c>
      <c r="E141" s="87">
        <f t="shared" si="5"/>
        <v>5</v>
      </c>
      <c r="F141" s="90" t="str">
        <f t="shared" si="4"/>
        <v>00000101</v>
      </c>
      <c r="G141" s="90" t="str">
        <f t="shared" si="6"/>
        <v>0000</v>
      </c>
      <c r="H141" s="91" t="str">
        <f t="shared" si="7"/>
        <v>0101</v>
      </c>
    </row>
    <row r="142" spans="1:8" x14ac:dyDescent="0.2">
      <c r="B142" s="2">
        <v>262</v>
      </c>
      <c r="C142" s="28" t="s">
        <v>276</v>
      </c>
      <c r="E142" s="87">
        <f t="shared" si="5"/>
        <v>6</v>
      </c>
      <c r="F142" s="90" t="str">
        <f t="shared" si="4"/>
        <v>00000110</v>
      </c>
      <c r="G142" s="90" t="str">
        <f t="shared" si="6"/>
        <v>0000</v>
      </c>
      <c r="H142" s="91" t="str">
        <f t="shared" si="7"/>
        <v>0110</v>
      </c>
    </row>
    <row r="143" spans="1:8" x14ac:dyDescent="0.2">
      <c r="B143" s="2">
        <v>263</v>
      </c>
      <c r="C143" s="28" t="s">
        <v>277</v>
      </c>
      <c r="E143" s="87">
        <f t="shared" si="5"/>
        <v>7</v>
      </c>
      <c r="F143" s="90" t="str">
        <f t="shared" si="4"/>
        <v>00000111</v>
      </c>
      <c r="G143" s="90" t="str">
        <f t="shared" si="6"/>
        <v>0000</v>
      </c>
      <c r="H143" s="91" t="str">
        <f t="shared" si="7"/>
        <v>0111</v>
      </c>
    </row>
    <row r="144" spans="1:8" x14ac:dyDescent="0.2">
      <c r="B144" s="2">
        <v>264</v>
      </c>
      <c r="C144" s="28" t="s">
        <v>278</v>
      </c>
      <c r="E144" s="87">
        <f t="shared" si="5"/>
        <v>8</v>
      </c>
      <c r="F144" s="90" t="str">
        <f t="shared" si="4"/>
        <v>00001000</v>
      </c>
      <c r="G144" s="90" t="str">
        <f t="shared" si="6"/>
        <v>0000</v>
      </c>
      <c r="H144" s="91" t="str">
        <f t="shared" si="7"/>
        <v>1000</v>
      </c>
    </row>
    <row r="145" spans="2:8" x14ac:dyDescent="0.2">
      <c r="B145" s="2">
        <v>265</v>
      </c>
      <c r="C145" s="28" t="s">
        <v>279</v>
      </c>
      <c r="E145" s="87">
        <f t="shared" si="5"/>
        <v>9</v>
      </c>
      <c r="F145" s="90" t="str">
        <f t="shared" si="4"/>
        <v>00001001</v>
      </c>
      <c r="G145" s="90" t="str">
        <f t="shared" si="6"/>
        <v>0000</v>
      </c>
      <c r="H145" s="91" t="str">
        <f t="shared" si="7"/>
        <v>1001</v>
      </c>
    </row>
    <row r="146" spans="2:8" x14ac:dyDescent="0.2">
      <c r="B146" s="2">
        <v>266</v>
      </c>
      <c r="C146" s="28" t="s">
        <v>280</v>
      </c>
      <c r="E146" s="87">
        <f t="shared" si="5"/>
        <v>10</v>
      </c>
      <c r="F146" s="90" t="str">
        <f t="shared" si="4"/>
        <v>00001010</v>
      </c>
      <c r="G146" s="90" t="str">
        <f t="shared" si="6"/>
        <v>0000</v>
      </c>
      <c r="H146" s="91" t="str">
        <f t="shared" si="7"/>
        <v>1010</v>
      </c>
    </row>
    <row r="147" spans="2:8" x14ac:dyDescent="0.2">
      <c r="B147" s="2">
        <v>267</v>
      </c>
      <c r="C147" s="28" t="s">
        <v>281</v>
      </c>
      <c r="E147" s="87">
        <f t="shared" si="5"/>
        <v>11</v>
      </c>
      <c r="F147" s="90" t="str">
        <f t="shared" si="4"/>
        <v>00001011</v>
      </c>
      <c r="G147" s="90" t="str">
        <f t="shared" si="6"/>
        <v>0000</v>
      </c>
      <c r="H147" s="91" t="str">
        <f t="shared" si="7"/>
        <v>1011</v>
      </c>
    </row>
    <row r="148" spans="2:8" x14ac:dyDescent="0.2">
      <c r="B148" s="2">
        <v>268</v>
      </c>
      <c r="C148" s="28" t="s">
        <v>282</v>
      </c>
      <c r="E148" s="87">
        <f t="shared" si="5"/>
        <v>12</v>
      </c>
      <c r="F148" s="90" t="str">
        <f t="shared" si="4"/>
        <v>00001100</v>
      </c>
      <c r="G148" s="90" t="str">
        <f t="shared" si="6"/>
        <v>0000</v>
      </c>
      <c r="H148" s="91" t="str">
        <f t="shared" si="7"/>
        <v>1100</v>
      </c>
    </row>
    <row r="149" spans="2:8" x14ac:dyDescent="0.2">
      <c r="B149" s="2">
        <v>269</v>
      </c>
      <c r="C149" s="28" t="s">
        <v>295</v>
      </c>
      <c r="E149" s="87">
        <f t="shared" si="5"/>
        <v>13</v>
      </c>
      <c r="F149" s="90" t="str">
        <f t="shared" si="4"/>
        <v>00001101</v>
      </c>
      <c r="G149" s="90" t="str">
        <f t="shared" si="6"/>
        <v>0000</v>
      </c>
      <c r="H149" s="91" t="str">
        <f t="shared" si="7"/>
        <v>1101</v>
      </c>
    </row>
    <row r="150" spans="2:8" x14ac:dyDescent="0.2">
      <c r="B150" s="2">
        <v>270</v>
      </c>
      <c r="C150" s="28" t="s">
        <v>295</v>
      </c>
      <c r="E150" s="87">
        <f t="shared" si="5"/>
        <v>14</v>
      </c>
      <c r="F150" s="90" t="str">
        <f t="shared" si="4"/>
        <v>00001110</v>
      </c>
      <c r="G150" s="90" t="str">
        <f t="shared" si="6"/>
        <v>0000</v>
      </c>
      <c r="H150" s="91" t="str">
        <f t="shared" si="7"/>
        <v>1110</v>
      </c>
    </row>
    <row r="151" spans="2:8" x14ac:dyDescent="0.2">
      <c r="B151" s="2">
        <v>271</v>
      </c>
      <c r="C151" s="28" t="s">
        <v>268</v>
      </c>
      <c r="E151" s="87">
        <f t="shared" si="5"/>
        <v>15</v>
      </c>
      <c r="F151" s="90" t="str">
        <f t="shared" si="4"/>
        <v>00001111</v>
      </c>
      <c r="G151" s="90" t="str">
        <f t="shared" si="6"/>
        <v>0000</v>
      </c>
      <c r="H151" s="91" t="str">
        <f t="shared" si="7"/>
        <v>1111</v>
      </c>
    </row>
    <row r="152" spans="2:8" x14ac:dyDescent="0.2">
      <c r="B152" s="2">
        <v>275</v>
      </c>
      <c r="C152" s="28" t="s">
        <v>283</v>
      </c>
      <c r="E152" s="87">
        <f t="shared" si="5"/>
        <v>19</v>
      </c>
      <c r="F152" s="90" t="str">
        <f t="shared" si="4"/>
        <v>00010011</v>
      </c>
      <c r="G152" s="90" t="str">
        <f t="shared" si="6"/>
        <v>0001</v>
      </c>
      <c r="H152" s="91" t="str">
        <f t="shared" si="7"/>
        <v>0011</v>
      </c>
    </row>
    <row r="153" spans="2:8" x14ac:dyDescent="0.2">
      <c r="B153" s="2">
        <v>276</v>
      </c>
      <c r="C153" s="28" t="s">
        <v>284</v>
      </c>
      <c r="E153" s="87">
        <f t="shared" si="5"/>
        <v>20</v>
      </c>
      <c r="F153" s="90" t="str">
        <f t="shared" si="4"/>
        <v>00010100</v>
      </c>
      <c r="G153" s="90" t="str">
        <f t="shared" si="6"/>
        <v>0001</v>
      </c>
      <c r="H153" s="91" t="str">
        <f t="shared" si="7"/>
        <v>0100</v>
      </c>
    </row>
    <row r="154" spans="2:8" x14ac:dyDescent="0.2">
      <c r="B154" s="2">
        <v>277</v>
      </c>
      <c r="C154" s="28" t="s">
        <v>285</v>
      </c>
      <c r="E154" s="87">
        <f t="shared" si="5"/>
        <v>21</v>
      </c>
      <c r="F154" s="90" t="str">
        <f t="shared" si="4"/>
        <v>00010101</v>
      </c>
      <c r="G154" s="90" t="str">
        <f t="shared" si="6"/>
        <v>0001</v>
      </c>
      <c r="H154" s="91" t="str">
        <f t="shared" si="7"/>
        <v>0101</v>
      </c>
    </row>
    <row r="155" spans="2:8" x14ac:dyDescent="0.2">
      <c r="B155" s="2">
        <v>278</v>
      </c>
      <c r="C155" s="28" t="s">
        <v>286</v>
      </c>
      <c r="E155" s="87">
        <f t="shared" si="5"/>
        <v>22</v>
      </c>
      <c r="F155" s="90" t="str">
        <f t="shared" si="4"/>
        <v>00010110</v>
      </c>
      <c r="G155" s="90" t="str">
        <f t="shared" si="6"/>
        <v>0001</v>
      </c>
      <c r="H155" s="91" t="str">
        <f t="shared" si="7"/>
        <v>0110</v>
      </c>
    </row>
    <row r="156" spans="2:8" x14ac:dyDescent="0.2">
      <c r="B156" s="2">
        <v>279</v>
      </c>
      <c r="C156" s="28" t="s">
        <v>287</v>
      </c>
      <c r="E156" s="87">
        <f t="shared" si="5"/>
        <v>23</v>
      </c>
      <c r="F156" s="90" t="str">
        <f t="shared" si="4"/>
        <v>00010111</v>
      </c>
      <c r="G156" s="90" t="str">
        <f t="shared" si="6"/>
        <v>0001</v>
      </c>
      <c r="H156" s="91" t="str">
        <f t="shared" si="7"/>
        <v>0111</v>
      </c>
    </row>
    <row r="157" spans="2:8" x14ac:dyDescent="0.2">
      <c r="B157" s="81">
        <v>280</v>
      </c>
      <c r="C157" s="82" t="s">
        <v>290</v>
      </c>
      <c r="E157" s="87">
        <f t="shared" si="5"/>
        <v>24</v>
      </c>
      <c r="F157" s="90" t="str">
        <f t="shared" si="4"/>
        <v>00011000</v>
      </c>
      <c r="G157" s="90" t="str">
        <f t="shared" si="6"/>
        <v>0001</v>
      </c>
      <c r="H157" s="91" t="str">
        <f t="shared" si="7"/>
        <v>1000</v>
      </c>
    </row>
    <row r="158" spans="2:8" x14ac:dyDescent="0.2">
      <c r="B158" s="2">
        <v>281</v>
      </c>
      <c r="C158" s="82" t="s">
        <v>298</v>
      </c>
      <c r="E158" s="87">
        <f t="shared" ref="E158:E164" si="8">B158-256</f>
        <v>25</v>
      </c>
      <c r="F158" s="90" t="str">
        <f t="shared" si="4"/>
        <v>00011001</v>
      </c>
      <c r="G158" s="90" t="str">
        <f t="shared" si="6"/>
        <v>0001</v>
      </c>
      <c r="H158" s="91" t="str">
        <f t="shared" ref="H158:H164" si="9">RIGHT(F158,4)</f>
        <v>1001</v>
      </c>
    </row>
    <row r="159" spans="2:8" x14ac:dyDescent="0.2">
      <c r="B159" s="81">
        <v>282</v>
      </c>
      <c r="C159" s="82" t="s">
        <v>299</v>
      </c>
      <c r="E159" s="87">
        <f t="shared" si="8"/>
        <v>26</v>
      </c>
      <c r="F159" s="90" t="str">
        <f t="shared" si="4"/>
        <v>00011010</v>
      </c>
      <c r="G159" s="90" t="str">
        <f t="shared" si="6"/>
        <v>0001</v>
      </c>
      <c r="H159" s="91" t="str">
        <f t="shared" si="9"/>
        <v>1010</v>
      </c>
    </row>
    <row r="160" spans="2:8" x14ac:dyDescent="0.2">
      <c r="B160" s="2">
        <v>283</v>
      </c>
      <c r="C160" s="82" t="s">
        <v>300</v>
      </c>
      <c r="E160" s="87">
        <f t="shared" si="8"/>
        <v>27</v>
      </c>
      <c r="F160" s="90" t="str">
        <f t="shared" si="4"/>
        <v>00011011</v>
      </c>
      <c r="G160" s="90" t="str">
        <f t="shared" si="6"/>
        <v>0001</v>
      </c>
      <c r="H160" s="91" t="str">
        <f t="shared" si="9"/>
        <v>1011</v>
      </c>
    </row>
    <row r="161" spans="2:8" x14ac:dyDescent="0.2">
      <c r="B161" s="81">
        <v>284</v>
      </c>
      <c r="C161" s="82" t="s">
        <v>295</v>
      </c>
      <c r="E161" s="87">
        <f t="shared" si="8"/>
        <v>28</v>
      </c>
      <c r="F161" s="90" t="str">
        <f t="shared" si="4"/>
        <v>00011100</v>
      </c>
      <c r="G161" s="90" t="str">
        <f t="shared" si="6"/>
        <v>0001</v>
      </c>
      <c r="H161" s="91" t="str">
        <f t="shared" si="9"/>
        <v>1100</v>
      </c>
    </row>
    <row r="162" spans="2:8" x14ac:dyDescent="0.2">
      <c r="B162" s="2">
        <v>285</v>
      </c>
      <c r="C162" s="82" t="s">
        <v>296</v>
      </c>
      <c r="E162" s="87">
        <f t="shared" si="8"/>
        <v>29</v>
      </c>
      <c r="F162" s="90" t="str">
        <f t="shared" si="4"/>
        <v>00011101</v>
      </c>
      <c r="G162" s="90" t="str">
        <f t="shared" si="6"/>
        <v>0001</v>
      </c>
      <c r="H162" s="91" t="str">
        <f t="shared" si="9"/>
        <v>1101</v>
      </c>
    </row>
    <row r="163" spans="2:8" x14ac:dyDescent="0.2">
      <c r="B163" s="81">
        <v>286</v>
      </c>
      <c r="C163" s="82" t="s">
        <v>295</v>
      </c>
      <c r="E163" s="87">
        <f t="shared" si="8"/>
        <v>30</v>
      </c>
      <c r="F163" s="90" t="str">
        <f t="shared" si="4"/>
        <v>00011110</v>
      </c>
      <c r="G163" s="90" t="str">
        <f t="shared" si="6"/>
        <v>0001</v>
      </c>
      <c r="H163" s="91" t="str">
        <f t="shared" si="9"/>
        <v>1110</v>
      </c>
    </row>
    <row r="164" spans="2:8" x14ac:dyDescent="0.2">
      <c r="B164" s="2">
        <v>287</v>
      </c>
      <c r="C164" s="82" t="s">
        <v>297</v>
      </c>
      <c r="E164" s="87">
        <f t="shared" si="8"/>
        <v>31</v>
      </c>
      <c r="F164" s="90" t="str">
        <f t="shared" si="4"/>
        <v>00011111</v>
      </c>
      <c r="G164" s="90" t="str">
        <f t="shared" si="6"/>
        <v>0001</v>
      </c>
      <c r="H164" s="91" t="str">
        <f t="shared" si="9"/>
        <v>1111</v>
      </c>
    </row>
    <row r="165" spans="2:8" x14ac:dyDescent="0.2">
      <c r="B165" s="83">
        <v>288</v>
      </c>
      <c r="C165" s="2" t="str">
        <f t="shared" ref="C165:C177" si="10">IF(ISERROR(VLOOKUP(D165,sv_function,2,FALSE))=TRUE,"nicht zugewiesen",VLOOKUP(D165,sv_function,2,FALSE))</f>
        <v>nicht zugewiesen</v>
      </c>
      <c r="D165" s="85">
        <v>14</v>
      </c>
      <c r="E165" s="87">
        <f>B165-256</f>
        <v>32</v>
      </c>
      <c r="F165" s="90" t="str">
        <f>RIGHT("0000000"&amp;DEC2BIN(E165),8)</f>
        <v>00100000</v>
      </c>
      <c r="G165" s="90" t="str">
        <f t="shared" si="6"/>
        <v>0010</v>
      </c>
      <c r="H165" s="91" t="str">
        <f t="shared" si="7"/>
        <v>0000</v>
      </c>
    </row>
    <row r="166" spans="2:8" x14ac:dyDescent="0.2">
      <c r="B166" s="83">
        <v>289</v>
      </c>
      <c r="C166" s="2" t="str">
        <f t="shared" si="10"/>
        <v>nicht zugewiesen</v>
      </c>
      <c r="D166" s="86">
        <v>15</v>
      </c>
      <c r="E166" s="87">
        <f t="shared" ref="E166:E177" si="11">B166-256</f>
        <v>33</v>
      </c>
      <c r="F166" s="90" t="str">
        <f t="shared" ref="F166:F177" si="12">RIGHT("0000000"&amp;DEC2BIN(E166),8)</f>
        <v>00100001</v>
      </c>
      <c r="G166" s="90" t="str">
        <f t="shared" si="6"/>
        <v>0010</v>
      </c>
      <c r="H166" s="91" t="str">
        <f t="shared" si="7"/>
        <v>0001</v>
      </c>
    </row>
    <row r="167" spans="2:8" x14ac:dyDescent="0.2">
      <c r="B167" s="83">
        <v>290</v>
      </c>
      <c r="C167" s="2" t="str">
        <f t="shared" si="10"/>
        <v>nicht zugewiesen</v>
      </c>
      <c r="D167" s="85">
        <v>16</v>
      </c>
      <c r="E167" s="87">
        <f t="shared" si="11"/>
        <v>34</v>
      </c>
      <c r="F167" s="90" t="str">
        <f t="shared" si="12"/>
        <v>00100010</v>
      </c>
      <c r="G167" s="90" t="str">
        <f t="shared" si="6"/>
        <v>0010</v>
      </c>
      <c r="H167" s="91" t="str">
        <f t="shared" si="7"/>
        <v>0010</v>
      </c>
    </row>
    <row r="168" spans="2:8" x14ac:dyDescent="0.2">
      <c r="B168" s="83">
        <v>291</v>
      </c>
      <c r="C168" s="2" t="str">
        <f t="shared" si="10"/>
        <v>nicht zugewiesen</v>
      </c>
      <c r="D168" s="86">
        <v>17</v>
      </c>
      <c r="E168" s="87">
        <f t="shared" si="11"/>
        <v>35</v>
      </c>
      <c r="F168" s="90" t="str">
        <f t="shared" si="12"/>
        <v>00100011</v>
      </c>
      <c r="G168" s="90" t="str">
        <f t="shared" si="6"/>
        <v>0010</v>
      </c>
      <c r="H168" s="91" t="str">
        <f t="shared" si="7"/>
        <v>0011</v>
      </c>
    </row>
    <row r="169" spans="2:8" x14ac:dyDescent="0.2">
      <c r="B169" s="83">
        <v>292</v>
      </c>
      <c r="C169" s="2" t="str">
        <f t="shared" si="10"/>
        <v>nicht zugewiesen</v>
      </c>
      <c r="D169" s="85">
        <v>18</v>
      </c>
      <c r="E169" s="87">
        <f t="shared" si="11"/>
        <v>36</v>
      </c>
      <c r="F169" s="90" t="str">
        <f t="shared" si="12"/>
        <v>00100100</v>
      </c>
      <c r="G169" s="90" t="str">
        <f t="shared" si="6"/>
        <v>0010</v>
      </c>
      <c r="H169" s="91" t="str">
        <f t="shared" si="7"/>
        <v>0100</v>
      </c>
    </row>
    <row r="170" spans="2:8" x14ac:dyDescent="0.2">
      <c r="B170" s="83">
        <v>293</v>
      </c>
      <c r="C170" s="2" t="str">
        <f t="shared" si="10"/>
        <v>nicht zugewiesen</v>
      </c>
      <c r="D170" s="86">
        <v>19</v>
      </c>
      <c r="E170" s="87">
        <f t="shared" si="11"/>
        <v>37</v>
      </c>
      <c r="F170" s="90" t="str">
        <f t="shared" si="12"/>
        <v>00100101</v>
      </c>
      <c r="G170" s="90" t="str">
        <f t="shared" si="6"/>
        <v>0010</v>
      </c>
      <c r="H170" s="91" t="str">
        <f t="shared" si="7"/>
        <v>0101</v>
      </c>
    </row>
    <row r="171" spans="2:8" x14ac:dyDescent="0.2">
      <c r="B171" s="83">
        <v>294</v>
      </c>
      <c r="C171" s="2" t="str">
        <f t="shared" si="10"/>
        <v>nicht zugewiesen</v>
      </c>
      <c r="D171" s="85">
        <v>20</v>
      </c>
      <c r="E171" s="87">
        <f t="shared" si="11"/>
        <v>38</v>
      </c>
      <c r="F171" s="90" t="str">
        <f t="shared" si="12"/>
        <v>00100110</v>
      </c>
      <c r="G171" s="90" t="str">
        <f t="shared" si="6"/>
        <v>0010</v>
      </c>
      <c r="H171" s="91" t="str">
        <f t="shared" si="7"/>
        <v>0110</v>
      </c>
    </row>
    <row r="172" spans="2:8" x14ac:dyDescent="0.2">
      <c r="B172" s="83">
        <v>295</v>
      </c>
      <c r="C172" s="2" t="str">
        <f t="shared" si="10"/>
        <v>nicht zugewiesen</v>
      </c>
      <c r="D172" s="86">
        <v>21</v>
      </c>
      <c r="E172" s="87">
        <f t="shared" si="11"/>
        <v>39</v>
      </c>
      <c r="F172" s="90" t="str">
        <f t="shared" si="12"/>
        <v>00100111</v>
      </c>
      <c r="G172" s="90" t="str">
        <f t="shared" si="6"/>
        <v>0010</v>
      </c>
      <c r="H172" s="91" t="str">
        <f t="shared" si="7"/>
        <v>0111</v>
      </c>
    </row>
    <row r="173" spans="2:8" x14ac:dyDescent="0.2">
      <c r="B173" s="83">
        <v>296</v>
      </c>
      <c r="C173" s="2" t="str">
        <f t="shared" si="10"/>
        <v>nicht zugewiesen</v>
      </c>
      <c r="D173" s="85">
        <v>22</v>
      </c>
      <c r="E173" s="87">
        <f t="shared" si="11"/>
        <v>40</v>
      </c>
      <c r="F173" s="90" t="str">
        <f t="shared" si="12"/>
        <v>00101000</v>
      </c>
      <c r="G173" s="90" t="str">
        <f t="shared" si="6"/>
        <v>0010</v>
      </c>
      <c r="H173" s="91" t="str">
        <f t="shared" si="7"/>
        <v>1000</v>
      </c>
    </row>
    <row r="174" spans="2:8" x14ac:dyDescent="0.2">
      <c r="B174" s="83">
        <v>297</v>
      </c>
      <c r="C174" s="2" t="str">
        <f t="shared" si="10"/>
        <v>nicht zugewiesen</v>
      </c>
      <c r="D174" s="86">
        <v>23</v>
      </c>
      <c r="E174" s="87">
        <f t="shared" si="11"/>
        <v>41</v>
      </c>
      <c r="F174" s="90" t="str">
        <f t="shared" si="12"/>
        <v>00101001</v>
      </c>
      <c r="G174" s="90" t="str">
        <f t="shared" si="6"/>
        <v>0010</v>
      </c>
      <c r="H174" s="91" t="str">
        <f t="shared" si="7"/>
        <v>1001</v>
      </c>
    </row>
    <row r="175" spans="2:8" x14ac:dyDescent="0.2">
      <c r="B175" s="83">
        <v>298</v>
      </c>
      <c r="C175" s="2" t="str">
        <f t="shared" si="10"/>
        <v>nicht zugewiesen</v>
      </c>
      <c r="D175" s="85">
        <v>24</v>
      </c>
      <c r="E175" s="87">
        <f t="shared" si="11"/>
        <v>42</v>
      </c>
      <c r="F175" s="90" t="str">
        <f t="shared" si="12"/>
        <v>00101010</v>
      </c>
      <c r="G175" s="90" t="str">
        <f t="shared" si="6"/>
        <v>0010</v>
      </c>
      <c r="H175" s="91" t="str">
        <f t="shared" si="7"/>
        <v>1010</v>
      </c>
    </row>
    <row r="176" spans="2:8" x14ac:dyDescent="0.2">
      <c r="B176" s="83">
        <v>299</v>
      </c>
      <c r="C176" s="2" t="str">
        <f t="shared" si="10"/>
        <v>nicht zugewiesen</v>
      </c>
      <c r="D176" s="86">
        <v>25</v>
      </c>
      <c r="E176" s="87">
        <f t="shared" si="11"/>
        <v>43</v>
      </c>
      <c r="F176" s="90" t="str">
        <f t="shared" si="12"/>
        <v>00101011</v>
      </c>
      <c r="G176" s="90" t="str">
        <f t="shared" si="6"/>
        <v>0010</v>
      </c>
      <c r="H176" s="91" t="str">
        <f t="shared" si="7"/>
        <v>1011</v>
      </c>
    </row>
    <row r="177" spans="1:8" x14ac:dyDescent="0.2">
      <c r="B177" s="83">
        <v>300</v>
      </c>
      <c r="C177" s="2" t="str">
        <f t="shared" si="10"/>
        <v>nicht zugewiesen</v>
      </c>
      <c r="D177" s="85">
        <v>26</v>
      </c>
      <c r="E177" s="92">
        <f t="shared" si="11"/>
        <v>44</v>
      </c>
      <c r="F177" s="93" t="str">
        <f t="shared" si="12"/>
        <v>00101100</v>
      </c>
      <c r="G177" s="93" t="str">
        <f t="shared" si="6"/>
        <v>0010</v>
      </c>
      <c r="H177" s="94" t="str">
        <f t="shared" si="7"/>
        <v>1100</v>
      </c>
    </row>
    <row r="179" spans="1:8" x14ac:dyDescent="0.2">
      <c r="A179" s="3" t="s">
        <v>339</v>
      </c>
      <c r="B179" s="2">
        <v>1</v>
      </c>
      <c r="C179" s="2" t="s">
        <v>340</v>
      </c>
    </row>
    <row r="180" spans="1:8" x14ac:dyDescent="0.2">
      <c r="B180" s="2">
        <v>2</v>
      </c>
      <c r="C180" s="2" t="s">
        <v>341</v>
      </c>
    </row>
    <row r="181" spans="1:8" x14ac:dyDescent="0.2">
      <c r="B181" s="2">
        <v>3</v>
      </c>
      <c r="C181" s="2" t="s">
        <v>342</v>
      </c>
    </row>
    <row r="182" spans="1:8" x14ac:dyDescent="0.2">
      <c r="B182" s="2">
        <v>4</v>
      </c>
      <c r="C182" s="2" t="s">
        <v>343</v>
      </c>
    </row>
    <row r="183" spans="1:8" x14ac:dyDescent="0.2">
      <c r="B183" s="2">
        <v>5</v>
      </c>
      <c r="C183" s="2" t="s">
        <v>344</v>
      </c>
    </row>
    <row r="184" spans="1:8" x14ac:dyDescent="0.2">
      <c r="B184" s="2">
        <v>6</v>
      </c>
      <c r="C184" s="2" t="s">
        <v>345</v>
      </c>
    </row>
    <row r="185" spans="1:8" x14ac:dyDescent="0.2">
      <c r="B185" s="2">
        <v>7</v>
      </c>
      <c r="C185" s="2" t="s">
        <v>46</v>
      </c>
    </row>
    <row r="186" spans="1:8" x14ac:dyDescent="0.2">
      <c r="B186" s="2">
        <v>8</v>
      </c>
      <c r="C186" s="2" t="s">
        <v>159</v>
      </c>
    </row>
    <row r="187" spans="1:8" x14ac:dyDescent="0.2">
      <c r="B187" s="2">
        <v>9</v>
      </c>
      <c r="C187" s="2" t="s">
        <v>346</v>
      </c>
    </row>
    <row r="188" spans="1:8" x14ac:dyDescent="0.2">
      <c r="B188" s="2">
        <v>10</v>
      </c>
      <c r="C188" s="2" t="s">
        <v>347</v>
      </c>
    </row>
    <row r="189" spans="1:8" x14ac:dyDescent="0.2">
      <c r="B189" s="2">
        <v>11</v>
      </c>
      <c r="C189" s="2" t="s">
        <v>348</v>
      </c>
    </row>
    <row r="190" spans="1:8" x14ac:dyDescent="0.2">
      <c r="B190" s="2">
        <v>12</v>
      </c>
      <c r="C190" s="2" t="s">
        <v>349</v>
      </c>
    </row>
    <row r="191" spans="1:8" x14ac:dyDescent="0.2">
      <c r="B191" s="2">
        <v>13</v>
      </c>
      <c r="C191" s="2" t="s">
        <v>350</v>
      </c>
    </row>
    <row r="192" spans="1:8" x14ac:dyDescent="0.2">
      <c r="B192" s="2">
        <v>14</v>
      </c>
      <c r="C192" s="2" t="s">
        <v>351</v>
      </c>
    </row>
    <row r="193" spans="2:3" x14ac:dyDescent="0.2">
      <c r="B193" s="2">
        <v>15</v>
      </c>
      <c r="C193" s="2" t="s">
        <v>352</v>
      </c>
    </row>
    <row r="194" spans="2:3" x14ac:dyDescent="0.2">
      <c r="B194" s="2">
        <v>16</v>
      </c>
      <c r="C194" s="2" t="s">
        <v>353</v>
      </c>
    </row>
    <row r="195" spans="2:3" x14ac:dyDescent="0.2">
      <c r="B195" s="2">
        <v>17</v>
      </c>
      <c r="C195" s="2" t="s">
        <v>354</v>
      </c>
    </row>
    <row r="196" spans="2:3" x14ac:dyDescent="0.2">
      <c r="B196" s="2">
        <v>18</v>
      </c>
      <c r="C196" s="2" t="s">
        <v>355</v>
      </c>
    </row>
    <row r="197" spans="2:3" x14ac:dyDescent="0.2">
      <c r="B197" s="2">
        <v>19</v>
      </c>
      <c r="C197" s="2" t="s">
        <v>356</v>
      </c>
    </row>
    <row r="198" spans="2:3" x14ac:dyDescent="0.2">
      <c r="B198" s="2">
        <v>20</v>
      </c>
      <c r="C198" s="2" t="s">
        <v>357</v>
      </c>
    </row>
    <row r="199" spans="2:3" x14ac:dyDescent="0.2">
      <c r="B199" s="2">
        <v>21</v>
      </c>
      <c r="C199" s="2" t="s">
        <v>358</v>
      </c>
    </row>
    <row r="200" spans="2:3" x14ac:dyDescent="0.2">
      <c r="B200" s="2">
        <v>22</v>
      </c>
      <c r="C200" s="2" t="s">
        <v>168</v>
      </c>
    </row>
    <row r="201" spans="2:3" x14ac:dyDescent="0.2">
      <c r="B201" s="2">
        <v>23</v>
      </c>
      <c r="C201" s="2" t="s">
        <v>359</v>
      </c>
    </row>
    <row r="202" spans="2:3" x14ac:dyDescent="0.2">
      <c r="B202" s="2">
        <v>24</v>
      </c>
      <c r="C202" s="2" t="s">
        <v>360</v>
      </c>
    </row>
    <row r="203" spans="2:3" x14ac:dyDescent="0.2">
      <c r="B203" s="2">
        <v>25</v>
      </c>
      <c r="C203" s="2" t="s">
        <v>115</v>
      </c>
    </row>
    <row r="204" spans="2:3" x14ac:dyDescent="0.2">
      <c r="B204" s="2">
        <v>26</v>
      </c>
      <c r="C204" s="2" t="s">
        <v>361</v>
      </c>
    </row>
    <row r="205" spans="2:3" x14ac:dyDescent="0.2">
      <c r="B205" s="2">
        <v>27</v>
      </c>
      <c r="C205" s="2" t="s">
        <v>362</v>
      </c>
    </row>
    <row r="206" spans="2:3" x14ac:dyDescent="0.2">
      <c r="B206" s="2">
        <v>28</v>
      </c>
      <c r="C206" s="2" t="s">
        <v>363</v>
      </c>
    </row>
    <row r="207" spans="2:3" x14ac:dyDescent="0.2">
      <c r="B207" s="2">
        <v>29</v>
      </c>
      <c r="C207" s="32" t="s">
        <v>463</v>
      </c>
    </row>
    <row r="208" spans="2:3" x14ac:dyDescent="0.2">
      <c r="B208" s="2">
        <v>30</v>
      </c>
      <c r="C208" s="32" t="s">
        <v>464</v>
      </c>
    </row>
    <row r="209" spans="2:3" x14ac:dyDescent="0.2">
      <c r="B209" s="2">
        <v>31</v>
      </c>
      <c r="C209" s="2" t="s">
        <v>364</v>
      </c>
    </row>
    <row r="210" spans="2:3" x14ac:dyDescent="0.2">
      <c r="B210" s="2">
        <v>32</v>
      </c>
      <c r="C210" s="2" t="s">
        <v>365</v>
      </c>
    </row>
    <row r="211" spans="2:3" x14ac:dyDescent="0.2">
      <c r="B211" s="2">
        <v>33</v>
      </c>
      <c r="C211" s="2" t="s">
        <v>366</v>
      </c>
    </row>
    <row r="212" spans="2:3" x14ac:dyDescent="0.2">
      <c r="B212" s="2">
        <v>34</v>
      </c>
      <c r="C212" s="2" t="s">
        <v>367</v>
      </c>
    </row>
    <row r="213" spans="2:3" x14ac:dyDescent="0.2">
      <c r="B213" s="2">
        <v>35</v>
      </c>
      <c r="C213" s="2" t="s">
        <v>368</v>
      </c>
    </row>
    <row r="214" spans="2:3" x14ac:dyDescent="0.2">
      <c r="B214" s="2">
        <v>36</v>
      </c>
      <c r="C214" s="2" t="s">
        <v>369</v>
      </c>
    </row>
    <row r="215" spans="2:3" x14ac:dyDescent="0.2">
      <c r="B215" s="2">
        <v>37</v>
      </c>
      <c r="C215" s="2" t="s">
        <v>370</v>
      </c>
    </row>
    <row r="216" spans="2:3" x14ac:dyDescent="0.2">
      <c r="B216" s="2">
        <v>38</v>
      </c>
      <c r="C216" s="2" t="s">
        <v>371</v>
      </c>
    </row>
    <row r="217" spans="2:3" x14ac:dyDescent="0.2">
      <c r="B217" s="2">
        <v>39</v>
      </c>
      <c r="C217" s="2" t="s">
        <v>372</v>
      </c>
    </row>
    <row r="218" spans="2:3" x14ac:dyDescent="0.2">
      <c r="B218" s="2">
        <v>40</v>
      </c>
      <c r="C218" s="2" t="s">
        <v>373</v>
      </c>
    </row>
    <row r="219" spans="2:3" x14ac:dyDescent="0.2">
      <c r="B219" s="2">
        <v>41</v>
      </c>
      <c r="C219" s="2" t="s">
        <v>374</v>
      </c>
    </row>
    <row r="220" spans="2:3" x14ac:dyDescent="0.2">
      <c r="B220" s="2">
        <v>42</v>
      </c>
      <c r="C220" s="2" t="s">
        <v>375</v>
      </c>
    </row>
    <row r="221" spans="2:3" x14ac:dyDescent="0.2">
      <c r="B221" s="2">
        <v>43</v>
      </c>
      <c r="C221" s="2" t="s">
        <v>376</v>
      </c>
    </row>
    <row r="222" spans="2:3" x14ac:dyDescent="0.2">
      <c r="B222" s="2">
        <v>44</v>
      </c>
      <c r="C222" s="2" t="s">
        <v>377</v>
      </c>
    </row>
    <row r="223" spans="2:3" x14ac:dyDescent="0.2">
      <c r="B223" s="2">
        <v>45</v>
      </c>
      <c r="C223" s="2" t="s">
        <v>378</v>
      </c>
    </row>
    <row r="224" spans="2:3" x14ac:dyDescent="0.2">
      <c r="B224" s="2">
        <v>46</v>
      </c>
      <c r="C224" s="2" t="s">
        <v>223</v>
      </c>
    </row>
    <row r="225" spans="2:3" x14ac:dyDescent="0.2">
      <c r="B225" s="2">
        <v>47</v>
      </c>
      <c r="C225" s="2" t="s">
        <v>379</v>
      </c>
    </row>
    <row r="226" spans="2:3" x14ac:dyDescent="0.2">
      <c r="B226" s="2">
        <v>48</v>
      </c>
      <c r="C226" s="2" t="s">
        <v>380</v>
      </c>
    </row>
    <row r="227" spans="2:3" x14ac:dyDescent="0.2">
      <c r="B227" s="2">
        <v>49</v>
      </c>
      <c r="C227" s="2" t="s">
        <v>381</v>
      </c>
    </row>
    <row r="228" spans="2:3" x14ac:dyDescent="0.2">
      <c r="B228" s="2">
        <v>50</v>
      </c>
      <c r="C228" s="2" t="s">
        <v>382</v>
      </c>
    </row>
    <row r="229" spans="2:3" x14ac:dyDescent="0.2">
      <c r="B229" s="2">
        <v>51</v>
      </c>
      <c r="C229" s="2" t="s">
        <v>383</v>
      </c>
    </row>
    <row r="230" spans="2:3" x14ac:dyDescent="0.2">
      <c r="B230" s="2">
        <v>52</v>
      </c>
      <c r="C230" s="2" t="s">
        <v>384</v>
      </c>
    </row>
    <row r="231" spans="2:3" x14ac:dyDescent="0.2">
      <c r="B231" s="2">
        <v>53</v>
      </c>
      <c r="C231" s="2" t="s">
        <v>385</v>
      </c>
    </row>
    <row r="232" spans="2:3" x14ac:dyDescent="0.2">
      <c r="B232" s="2">
        <v>54</v>
      </c>
      <c r="C232" s="2" t="s">
        <v>386</v>
      </c>
    </row>
    <row r="233" spans="2:3" x14ac:dyDescent="0.2">
      <c r="B233" s="2">
        <v>55</v>
      </c>
      <c r="C233" s="2" t="s">
        <v>387</v>
      </c>
    </row>
  </sheetData>
  <sortState ref="B120:C133">
    <sortCondition ref="B120:B133"/>
  </sortState>
  <mergeCells count="1">
    <mergeCell ref="E135:H135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67"/>
  <sheetViews>
    <sheetView topLeftCell="A13" workbookViewId="0">
      <selection activeCell="B37" sqref="B37"/>
    </sheetView>
  </sheetViews>
  <sheetFormatPr baseColWidth="10" defaultColWidth="11.42578125" defaultRowHeight="12.75" x14ac:dyDescent="0.2"/>
  <cols>
    <col min="1" max="1" width="11.5703125" style="74"/>
    <col min="2" max="2" width="83" customWidth="1"/>
  </cols>
  <sheetData>
    <row r="1" spans="1:2" x14ac:dyDescent="0.2">
      <c r="A1" s="72" t="s">
        <v>257</v>
      </c>
      <c r="B1" s="71" t="s">
        <v>258</v>
      </c>
    </row>
    <row r="2" spans="1:2" s="46" customFormat="1" x14ac:dyDescent="0.2">
      <c r="A2" s="75" t="s">
        <v>259</v>
      </c>
      <c r="B2" s="76" t="s">
        <v>260</v>
      </c>
    </row>
    <row r="3" spans="1:2" s="46" customFormat="1" x14ac:dyDescent="0.2">
      <c r="A3" s="77">
        <v>5</v>
      </c>
      <c r="B3" s="76" t="s">
        <v>261</v>
      </c>
    </row>
    <row r="4" spans="1:2" s="46" customFormat="1" x14ac:dyDescent="0.2">
      <c r="A4" s="78" t="s">
        <v>262</v>
      </c>
      <c r="B4" s="76" t="s">
        <v>265</v>
      </c>
    </row>
    <row r="5" spans="1:2" s="46" customFormat="1" x14ac:dyDescent="0.2">
      <c r="A5" s="79"/>
      <c r="B5" s="76" t="s">
        <v>266</v>
      </c>
    </row>
    <row r="6" spans="1:2" s="46" customFormat="1" ht="15" customHeight="1" x14ac:dyDescent="0.2">
      <c r="A6" s="79"/>
      <c r="B6" s="76" t="s">
        <v>263</v>
      </c>
    </row>
    <row r="7" spans="1:2" s="46" customFormat="1" x14ac:dyDescent="0.2">
      <c r="A7" s="79"/>
      <c r="B7" s="76" t="s">
        <v>267</v>
      </c>
    </row>
    <row r="8" spans="1:2" s="46" customFormat="1" x14ac:dyDescent="0.2">
      <c r="A8" s="80"/>
      <c r="B8" s="76" t="s">
        <v>264</v>
      </c>
    </row>
    <row r="9" spans="1:2" s="46" customFormat="1" x14ac:dyDescent="0.2">
      <c r="A9" s="84" t="s">
        <v>288</v>
      </c>
      <c r="B9" s="76" t="s">
        <v>289</v>
      </c>
    </row>
    <row r="10" spans="1:2" s="46" customFormat="1" x14ac:dyDescent="0.2">
      <c r="A10" s="78" t="s">
        <v>302</v>
      </c>
      <c r="B10" s="76" t="s">
        <v>307</v>
      </c>
    </row>
    <row r="11" spans="1:2" s="46" customFormat="1" ht="25.5" x14ac:dyDescent="0.2">
      <c r="A11" s="79"/>
      <c r="B11" s="76" t="s">
        <v>304</v>
      </c>
    </row>
    <row r="12" spans="1:2" s="46" customFormat="1" x14ac:dyDescent="0.2">
      <c r="A12" s="79"/>
      <c r="B12" s="76" t="s">
        <v>303</v>
      </c>
    </row>
    <row r="13" spans="1:2" s="46" customFormat="1" x14ac:dyDescent="0.2">
      <c r="A13" s="79"/>
      <c r="B13" s="76" t="s">
        <v>306</v>
      </c>
    </row>
    <row r="14" spans="1:2" s="46" customFormat="1" x14ac:dyDescent="0.2">
      <c r="A14" s="80"/>
      <c r="B14" s="76" t="s">
        <v>305</v>
      </c>
    </row>
    <row r="15" spans="1:2" s="46" customFormat="1" ht="25.5" x14ac:dyDescent="0.2">
      <c r="A15" s="78" t="s">
        <v>308</v>
      </c>
      <c r="B15" s="76" t="s">
        <v>309</v>
      </c>
    </row>
    <row r="16" spans="1:2" s="46" customFormat="1" x14ac:dyDescent="0.2">
      <c r="A16" s="79"/>
      <c r="B16" s="76" t="s">
        <v>311</v>
      </c>
    </row>
    <row r="17" spans="1:2" s="46" customFormat="1" x14ac:dyDescent="0.2">
      <c r="A17" s="79"/>
      <c r="B17" s="76" t="s">
        <v>314</v>
      </c>
    </row>
    <row r="18" spans="1:2" s="46" customFormat="1" x14ac:dyDescent="0.2">
      <c r="A18" s="80"/>
      <c r="B18" s="76" t="s">
        <v>315</v>
      </c>
    </row>
    <row r="19" spans="1:2" s="46" customFormat="1" ht="25.5" x14ac:dyDescent="0.2">
      <c r="A19" s="105" t="s">
        <v>316</v>
      </c>
      <c r="B19" s="76" t="s">
        <v>408</v>
      </c>
    </row>
    <row r="20" spans="1:2" s="46" customFormat="1" ht="25.5" x14ac:dyDescent="0.2">
      <c r="A20" s="106"/>
      <c r="B20" s="76" t="s">
        <v>409</v>
      </c>
    </row>
    <row r="21" spans="1:2" s="46" customFormat="1" x14ac:dyDescent="0.2">
      <c r="A21" s="106"/>
      <c r="B21" s="76" t="s">
        <v>331</v>
      </c>
    </row>
    <row r="22" spans="1:2" s="46" customFormat="1" x14ac:dyDescent="0.2">
      <c r="A22" s="106"/>
      <c r="B22" s="76" t="s">
        <v>411</v>
      </c>
    </row>
    <row r="23" spans="1:2" s="46" customFormat="1" ht="25.5" x14ac:dyDescent="0.2">
      <c r="A23" s="106"/>
      <c r="B23" s="76" t="s">
        <v>338</v>
      </c>
    </row>
    <row r="24" spans="1:2" s="46" customFormat="1" x14ac:dyDescent="0.2">
      <c r="A24" s="106"/>
      <c r="B24" s="76" t="s">
        <v>412</v>
      </c>
    </row>
    <row r="25" spans="1:2" s="46" customFormat="1" x14ac:dyDescent="0.2">
      <c r="A25" s="106"/>
      <c r="B25" s="76" t="s">
        <v>410</v>
      </c>
    </row>
    <row r="26" spans="1:2" s="46" customFormat="1" x14ac:dyDescent="0.2">
      <c r="A26" s="107"/>
      <c r="B26" s="76" t="s">
        <v>407</v>
      </c>
    </row>
    <row r="27" spans="1:2" s="46" customFormat="1" x14ac:dyDescent="0.2">
      <c r="A27" s="78" t="s">
        <v>459</v>
      </c>
      <c r="B27" s="76" t="s">
        <v>460</v>
      </c>
    </row>
    <row r="28" spans="1:2" s="46" customFormat="1" x14ac:dyDescent="0.2">
      <c r="A28" s="79"/>
      <c r="B28" s="76" t="s">
        <v>461</v>
      </c>
    </row>
    <row r="29" spans="1:2" s="46" customFormat="1" x14ac:dyDescent="0.2">
      <c r="A29" s="79"/>
      <c r="B29" s="76" t="s">
        <v>469</v>
      </c>
    </row>
    <row r="30" spans="1:2" s="46" customFormat="1" x14ac:dyDescent="0.2">
      <c r="A30" s="79"/>
      <c r="B30" s="76" t="s">
        <v>470</v>
      </c>
    </row>
    <row r="31" spans="1:2" s="46" customFormat="1" x14ac:dyDescent="0.2">
      <c r="A31" s="79"/>
      <c r="B31" s="76" t="s">
        <v>471</v>
      </c>
    </row>
    <row r="32" spans="1:2" s="46" customFormat="1" x14ac:dyDescent="0.2">
      <c r="A32" s="79"/>
      <c r="B32" s="76" t="s">
        <v>472</v>
      </c>
    </row>
    <row r="33" spans="1:2" s="46" customFormat="1" x14ac:dyDescent="0.2">
      <c r="A33" s="79"/>
      <c r="B33" s="76" t="s">
        <v>468</v>
      </c>
    </row>
    <row r="34" spans="1:2" s="46" customFormat="1" x14ac:dyDescent="0.2">
      <c r="A34" s="80"/>
      <c r="B34" s="76" t="s">
        <v>474</v>
      </c>
    </row>
    <row r="35" spans="1:2" s="46" customFormat="1" x14ac:dyDescent="0.2">
      <c r="A35" s="84" t="s">
        <v>489</v>
      </c>
      <c r="B35" s="76" t="s">
        <v>488</v>
      </c>
    </row>
    <row r="36" spans="1:2" s="46" customFormat="1" ht="25.5" x14ac:dyDescent="0.2">
      <c r="A36" s="84" t="s">
        <v>567</v>
      </c>
      <c r="B36" s="76" t="s">
        <v>568</v>
      </c>
    </row>
    <row r="37" spans="1:2" s="46" customFormat="1" x14ac:dyDescent="0.2">
      <c r="A37" s="73"/>
    </row>
    <row r="38" spans="1:2" s="46" customFormat="1" x14ac:dyDescent="0.2">
      <c r="A38" s="73"/>
    </row>
    <row r="39" spans="1:2" s="46" customFormat="1" x14ac:dyDescent="0.2">
      <c r="A39" s="73"/>
    </row>
    <row r="40" spans="1:2" s="46" customFormat="1" x14ac:dyDescent="0.2">
      <c r="A40" s="73"/>
    </row>
    <row r="41" spans="1:2" s="46" customFormat="1" x14ac:dyDescent="0.2">
      <c r="A41" s="73"/>
    </row>
    <row r="42" spans="1:2" s="46" customFormat="1" x14ac:dyDescent="0.2">
      <c r="A42" s="73"/>
    </row>
    <row r="43" spans="1:2" s="46" customFormat="1" x14ac:dyDescent="0.2">
      <c r="A43" s="73"/>
    </row>
    <row r="44" spans="1:2" s="46" customFormat="1" x14ac:dyDescent="0.2">
      <c r="A44" s="73"/>
    </row>
    <row r="45" spans="1:2" s="46" customFormat="1" x14ac:dyDescent="0.2">
      <c r="A45" s="73"/>
    </row>
    <row r="46" spans="1:2" s="46" customFormat="1" x14ac:dyDescent="0.2">
      <c r="A46" s="73"/>
    </row>
    <row r="47" spans="1:2" s="46" customFormat="1" x14ac:dyDescent="0.2">
      <c r="A47" s="73"/>
    </row>
    <row r="48" spans="1:2" s="46" customFormat="1" x14ac:dyDescent="0.2">
      <c r="A48" s="73"/>
    </row>
    <row r="49" spans="1:1" s="46" customFormat="1" x14ac:dyDescent="0.2">
      <c r="A49" s="73"/>
    </row>
    <row r="50" spans="1:1" s="46" customFormat="1" x14ac:dyDescent="0.2">
      <c r="A50" s="73"/>
    </row>
    <row r="51" spans="1:1" s="46" customFormat="1" x14ac:dyDescent="0.2">
      <c r="A51" s="73"/>
    </row>
    <row r="52" spans="1:1" s="46" customFormat="1" x14ac:dyDescent="0.2">
      <c r="A52" s="73"/>
    </row>
    <row r="53" spans="1:1" s="46" customFormat="1" x14ac:dyDescent="0.2">
      <c r="A53" s="73"/>
    </row>
    <row r="54" spans="1:1" s="46" customFormat="1" x14ac:dyDescent="0.2">
      <c r="A54" s="73"/>
    </row>
    <row r="55" spans="1:1" s="46" customFormat="1" x14ac:dyDescent="0.2">
      <c r="A55" s="73"/>
    </row>
    <row r="56" spans="1:1" s="46" customFormat="1" x14ac:dyDescent="0.2">
      <c r="A56" s="73"/>
    </row>
    <row r="57" spans="1:1" s="46" customFormat="1" x14ac:dyDescent="0.2">
      <c r="A57" s="73"/>
    </row>
    <row r="58" spans="1:1" s="46" customFormat="1" x14ac:dyDescent="0.2">
      <c r="A58" s="73"/>
    </row>
    <row r="59" spans="1:1" s="46" customFormat="1" x14ac:dyDescent="0.2">
      <c r="A59" s="73"/>
    </row>
    <row r="60" spans="1:1" s="46" customFormat="1" x14ac:dyDescent="0.2">
      <c r="A60" s="73"/>
    </row>
    <row r="61" spans="1:1" s="46" customFormat="1" x14ac:dyDescent="0.2">
      <c r="A61" s="73"/>
    </row>
    <row r="62" spans="1:1" s="46" customFormat="1" x14ac:dyDescent="0.2">
      <c r="A62" s="73"/>
    </row>
    <row r="63" spans="1:1" s="46" customFormat="1" x14ac:dyDescent="0.2">
      <c r="A63" s="73"/>
    </row>
    <row r="64" spans="1:1" s="46" customFormat="1" x14ac:dyDescent="0.2">
      <c r="A64" s="73"/>
    </row>
    <row r="65" spans="2:2" x14ac:dyDescent="0.2">
      <c r="B65" s="46"/>
    </row>
    <row r="66" spans="2:2" x14ac:dyDescent="0.2">
      <c r="B66" s="46"/>
    </row>
    <row r="67" spans="2:2" x14ac:dyDescent="0.2">
      <c r="B67" s="46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G37"/>
  <sheetViews>
    <sheetView workbookViewId="0">
      <selection activeCell="C3" sqref="C3"/>
    </sheetView>
  </sheetViews>
  <sheetFormatPr baseColWidth="10" defaultRowHeight="12.75" x14ac:dyDescent="0.2"/>
  <cols>
    <col min="1" max="1" width="13" bestFit="1" customWidth="1"/>
    <col min="2" max="2" width="11.42578125" style="108"/>
    <col min="3" max="3" width="20.7109375" style="74" bestFit="1" customWidth="1"/>
    <col min="4" max="4" width="17.7109375" style="74" bestFit="1" customWidth="1"/>
    <col min="5" max="5" width="21.28515625" style="74" bestFit="1" customWidth="1"/>
    <col min="6" max="6" width="23.140625" style="74" bestFit="1" customWidth="1"/>
    <col min="7" max="7" width="13" bestFit="1" customWidth="1"/>
  </cols>
  <sheetData>
    <row r="1" spans="1:7" x14ac:dyDescent="0.2">
      <c r="A1" s="110" t="s">
        <v>1</v>
      </c>
      <c r="B1" s="109" t="s">
        <v>17</v>
      </c>
      <c r="C1" s="110" t="s">
        <v>4</v>
      </c>
      <c r="D1" s="111" t="s">
        <v>413</v>
      </c>
      <c r="E1" s="111" t="s">
        <v>419</v>
      </c>
      <c r="F1" s="111" t="s">
        <v>420</v>
      </c>
      <c r="G1" s="113"/>
    </row>
    <row r="2" spans="1:7" x14ac:dyDescent="0.2">
      <c r="A2" s="113" t="s">
        <v>457</v>
      </c>
      <c r="B2" s="112">
        <v>0.12270833333333334</v>
      </c>
      <c r="C2" s="113" t="s">
        <v>458</v>
      </c>
      <c r="D2" s="113" t="s">
        <v>428</v>
      </c>
      <c r="E2" s="113" t="s">
        <v>96</v>
      </c>
      <c r="F2" s="113" t="s">
        <v>96</v>
      </c>
      <c r="G2" s="113" t="str">
        <f t="shared" ref="G2:G36" si="0">A2</f>
        <v>Fokker</v>
      </c>
    </row>
    <row r="3" spans="1:7" x14ac:dyDescent="0.2">
      <c r="A3" s="113" t="s">
        <v>440</v>
      </c>
      <c r="B3" s="112">
        <v>0.20758101851851851</v>
      </c>
      <c r="C3" s="113" t="s">
        <v>441</v>
      </c>
      <c r="D3" s="113" t="s">
        <v>428</v>
      </c>
      <c r="E3" s="113" t="s">
        <v>96</v>
      </c>
      <c r="F3" s="113" t="s">
        <v>96</v>
      </c>
      <c r="G3" s="113" t="str">
        <f t="shared" si="0"/>
        <v>Me 109</v>
      </c>
    </row>
    <row r="4" spans="1:7" x14ac:dyDescent="0.2">
      <c r="A4" s="113" t="s">
        <v>452</v>
      </c>
      <c r="B4" s="112">
        <v>0.23319444444444445</v>
      </c>
      <c r="C4" s="116" t="s">
        <v>445</v>
      </c>
      <c r="D4" s="113" t="s">
        <v>428</v>
      </c>
      <c r="E4" s="113" t="s">
        <v>96</v>
      </c>
      <c r="F4" s="113" t="s">
        <v>96</v>
      </c>
      <c r="G4" s="113" t="str">
        <f t="shared" si="0"/>
        <v>Niklaus gelb</v>
      </c>
    </row>
    <row r="5" spans="1:7" x14ac:dyDescent="0.2">
      <c r="A5" s="129" t="s">
        <v>476</v>
      </c>
      <c r="B5" s="112">
        <v>0.2509953703703704</v>
      </c>
      <c r="C5" s="113" t="s">
        <v>477</v>
      </c>
      <c r="D5" s="113" t="s">
        <v>428</v>
      </c>
      <c r="E5" s="113" t="s">
        <v>435</v>
      </c>
      <c r="F5" s="113" t="s">
        <v>430</v>
      </c>
      <c r="G5" s="113" t="str">
        <f t="shared" si="0"/>
        <v>Charter futaba</v>
      </c>
    </row>
    <row r="6" spans="1:7" x14ac:dyDescent="0.2">
      <c r="A6" s="113" t="s">
        <v>442</v>
      </c>
      <c r="B6" s="112">
        <v>0.19240740740740742</v>
      </c>
      <c r="C6" s="113" t="s">
        <v>443</v>
      </c>
      <c r="D6" s="113" t="s">
        <v>428</v>
      </c>
      <c r="E6" s="113" t="s">
        <v>96</v>
      </c>
      <c r="F6" s="113" t="s">
        <v>96</v>
      </c>
      <c r="G6" s="113" t="str">
        <f t="shared" si="0"/>
        <v>FW 190</v>
      </c>
    </row>
    <row r="7" spans="1:7" x14ac:dyDescent="0.2">
      <c r="A7" s="113" t="s">
        <v>431</v>
      </c>
      <c r="B7" s="112">
        <v>0.33318287037037037</v>
      </c>
      <c r="C7" s="113" t="s">
        <v>432</v>
      </c>
      <c r="D7" s="113" t="s">
        <v>428</v>
      </c>
      <c r="E7" s="113" t="s">
        <v>96</v>
      </c>
      <c r="F7" s="113" t="s">
        <v>96</v>
      </c>
      <c r="G7" s="113" t="str">
        <f t="shared" si="0"/>
        <v>Klemm25</v>
      </c>
    </row>
    <row r="8" spans="1:7" x14ac:dyDescent="0.2">
      <c r="A8" s="113" t="s">
        <v>450</v>
      </c>
      <c r="B8" s="112">
        <v>0.33068287037037031</v>
      </c>
      <c r="C8" s="113" t="s">
        <v>451</v>
      </c>
      <c r="D8" s="113" t="s">
        <v>428</v>
      </c>
      <c r="E8" s="113" t="s">
        <v>96</v>
      </c>
      <c r="F8" s="113" t="s">
        <v>96</v>
      </c>
      <c r="G8" s="113" t="str">
        <f t="shared" si="0"/>
        <v>Bronco</v>
      </c>
    </row>
    <row r="9" spans="1:7" x14ac:dyDescent="0.2">
      <c r="A9" s="113" t="s">
        <v>444</v>
      </c>
      <c r="B9" s="112">
        <v>0.54983796296296295</v>
      </c>
      <c r="C9" s="116" t="s">
        <v>456</v>
      </c>
      <c r="D9" s="113" t="s">
        <v>428</v>
      </c>
      <c r="E9" s="113" t="s">
        <v>96</v>
      </c>
      <c r="F9" s="113" t="s">
        <v>96</v>
      </c>
      <c r="G9" s="113" t="str">
        <f t="shared" si="0"/>
        <v>Wonder</v>
      </c>
    </row>
    <row r="10" spans="1:7" x14ac:dyDescent="0.2">
      <c r="A10" s="113" t="s">
        <v>446</v>
      </c>
      <c r="B10" s="112">
        <v>0.38871527777777781</v>
      </c>
      <c r="C10" s="113" t="s">
        <v>504</v>
      </c>
      <c r="D10" s="113" t="s">
        <v>428</v>
      </c>
      <c r="E10" s="113" t="s">
        <v>435</v>
      </c>
      <c r="F10" s="113" t="s">
        <v>439</v>
      </c>
      <c r="G10" s="113" t="str">
        <f t="shared" si="0"/>
        <v>Siemens-S-E1</v>
      </c>
    </row>
    <row r="11" spans="1:7" x14ac:dyDescent="0.2">
      <c r="A11" s="113" t="s">
        <v>437</v>
      </c>
      <c r="B11" s="112">
        <v>0.43885416666666666</v>
      </c>
      <c r="C11" s="113" t="s">
        <v>438</v>
      </c>
      <c r="D11" s="113" t="s">
        <v>428</v>
      </c>
      <c r="E11" s="113" t="s">
        <v>435</v>
      </c>
      <c r="F11" s="113" t="s">
        <v>439</v>
      </c>
      <c r="G11" s="113" t="str">
        <f t="shared" si="0"/>
        <v>Nikolaus rot</v>
      </c>
    </row>
    <row r="12" spans="1:7" x14ac:dyDescent="0.2">
      <c r="A12" s="113" t="s">
        <v>448</v>
      </c>
      <c r="B12" s="112">
        <v>0.62612268518518521</v>
      </c>
      <c r="C12" s="113" t="s">
        <v>449</v>
      </c>
      <c r="D12" s="113" t="s">
        <v>428</v>
      </c>
      <c r="E12" s="113" t="s">
        <v>435</v>
      </c>
      <c r="F12" s="113" t="s">
        <v>439</v>
      </c>
      <c r="G12" s="113" t="str">
        <f t="shared" si="0"/>
        <v>Tora</v>
      </c>
    </row>
    <row r="13" spans="1:7" x14ac:dyDescent="0.2">
      <c r="A13" s="113" t="s">
        <v>453</v>
      </c>
      <c r="B13" s="112">
        <v>0.52388888888888885</v>
      </c>
      <c r="C13" s="113" t="s">
        <v>454</v>
      </c>
      <c r="D13" s="113" t="s">
        <v>428</v>
      </c>
      <c r="E13" s="113" t="s">
        <v>455</v>
      </c>
      <c r="F13" s="113" t="s">
        <v>96</v>
      </c>
      <c r="G13" s="113" t="str">
        <f t="shared" si="0"/>
        <v>Telemaster</v>
      </c>
    </row>
    <row r="14" spans="1:7" x14ac:dyDescent="0.2">
      <c r="A14" s="113" t="s">
        <v>422</v>
      </c>
      <c r="B14" s="112">
        <v>1.1559953703703703</v>
      </c>
      <c r="C14" s="113" t="s">
        <v>425</v>
      </c>
      <c r="D14" s="113" t="s">
        <v>428</v>
      </c>
      <c r="E14" s="113" t="s">
        <v>435</v>
      </c>
      <c r="F14" s="113" t="s">
        <v>430</v>
      </c>
      <c r="G14" s="113" t="str">
        <f t="shared" si="0"/>
        <v>Mosquito</v>
      </c>
    </row>
    <row r="15" spans="1:7" x14ac:dyDescent="0.2">
      <c r="A15" s="113" t="s">
        <v>433</v>
      </c>
      <c r="B15" s="112">
        <v>1.2537962962962965</v>
      </c>
      <c r="C15" s="113" t="s">
        <v>454</v>
      </c>
      <c r="D15" s="113" t="s">
        <v>428</v>
      </c>
      <c r="E15" s="113" t="s">
        <v>435</v>
      </c>
      <c r="F15" s="113" t="s">
        <v>436</v>
      </c>
      <c r="G15" s="113" t="str">
        <f t="shared" si="0"/>
        <v>Papagei</v>
      </c>
    </row>
    <row r="16" spans="1:7" x14ac:dyDescent="0.2">
      <c r="A16" s="113" t="s">
        <v>426</v>
      </c>
      <c r="B16" s="112">
        <v>0.95583333333333331</v>
      </c>
      <c r="C16" s="113" t="s">
        <v>427</v>
      </c>
      <c r="D16" s="113" t="s">
        <v>428</v>
      </c>
      <c r="E16" s="113" t="s">
        <v>429</v>
      </c>
      <c r="F16" s="113" t="s">
        <v>430</v>
      </c>
      <c r="G16" s="113" t="str">
        <f t="shared" si="0"/>
        <v>M35</v>
      </c>
    </row>
    <row r="17" spans="1:7" x14ac:dyDescent="0.2">
      <c r="A17" s="129" t="s">
        <v>478</v>
      </c>
      <c r="B17" s="112">
        <v>5.4953703703703706E-2</v>
      </c>
      <c r="C17" s="113" t="s">
        <v>479</v>
      </c>
      <c r="D17" s="113" t="s">
        <v>96</v>
      </c>
      <c r="E17" s="113" t="s">
        <v>435</v>
      </c>
      <c r="F17" s="113" t="s">
        <v>430</v>
      </c>
      <c r="G17" s="113" t="str">
        <f t="shared" si="0"/>
        <v>Kraehe</v>
      </c>
    </row>
    <row r="18" spans="1:7" x14ac:dyDescent="0.2">
      <c r="A18" s="113" t="s">
        <v>480</v>
      </c>
      <c r="B18" s="112">
        <v>8.7523148148148142E-2</v>
      </c>
      <c r="C18" s="113" t="s">
        <v>481</v>
      </c>
      <c r="D18" s="113" t="s">
        <v>428</v>
      </c>
      <c r="E18" s="113" t="s">
        <v>435</v>
      </c>
      <c r="F18" s="113" t="s">
        <v>482</v>
      </c>
      <c r="G18" s="113" t="str">
        <f t="shared" si="0"/>
        <v>W Me 109</v>
      </c>
    </row>
    <row r="19" spans="1:7" x14ac:dyDescent="0.2">
      <c r="A19" s="113" t="s">
        <v>484</v>
      </c>
      <c r="B19" s="112">
        <v>0.13315972222222222</v>
      </c>
      <c r="C19" s="113" t="s">
        <v>487</v>
      </c>
      <c r="D19" s="113" t="s">
        <v>428</v>
      </c>
      <c r="E19" s="113" t="s">
        <v>429</v>
      </c>
      <c r="F19" s="113" t="s">
        <v>436</v>
      </c>
      <c r="G19" s="113" t="str">
        <f t="shared" si="0"/>
        <v>BiC-Fly</v>
      </c>
    </row>
    <row r="20" spans="1:7" x14ac:dyDescent="0.2">
      <c r="A20" s="113" t="s">
        <v>490</v>
      </c>
      <c r="B20" s="112">
        <v>0.12025462962962963</v>
      </c>
      <c r="C20" s="113" t="s">
        <v>458</v>
      </c>
      <c r="D20" s="113" t="s">
        <v>96</v>
      </c>
      <c r="E20" s="113" t="s">
        <v>435</v>
      </c>
      <c r="F20" s="113" t="s">
        <v>430</v>
      </c>
      <c r="G20" s="113" t="str">
        <f t="shared" si="0"/>
        <v>ASK18</v>
      </c>
    </row>
    <row r="21" spans="1:7" x14ac:dyDescent="0.2">
      <c r="A21" s="113" t="s">
        <v>491</v>
      </c>
      <c r="B21" s="112">
        <v>0.84708333333333341</v>
      </c>
      <c r="C21" s="113" t="s">
        <v>427</v>
      </c>
      <c r="D21" s="113" t="s">
        <v>428</v>
      </c>
      <c r="E21" s="113" t="s">
        <v>429</v>
      </c>
      <c r="F21" s="113" t="s">
        <v>430</v>
      </c>
      <c r="G21" s="113" t="str">
        <f t="shared" si="0"/>
        <v>HE 2</v>
      </c>
    </row>
    <row r="22" spans="1:7" x14ac:dyDescent="0.2">
      <c r="A22" s="113" t="s">
        <v>492</v>
      </c>
      <c r="B22" s="112">
        <v>0.61918981481481483</v>
      </c>
      <c r="C22" s="113" t="s">
        <v>447</v>
      </c>
      <c r="D22" s="113" t="s">
        <v>428</v>
      </c>
      <c r="E22" s="113" t="s">
        <v>435</v>
      </c>
      <c r="F22" s="113" t="s">
        <v>430</v>
      </c>
      <c r="G22" s="113" t="str">
        <f t="shared" si="0"/>
        <v>Floride</v>
      </c>
    </row>
    <row r="23" spans="1:7" x14ac:dyDescent="0.2">
      <c r="A23" s="113" t="s">
        <v>494</v>
      </c>
      <c r="B23" s="112">
        <v>1.0469212962962962</v>
      </c>
      <c r="C23" s="113" t="s">
        <v>496</v>
      </c>
      <c r="D23" s="113" t="s">
        <v>428</v>
      </c>
      <c r="E23" s="113" t="s">
        <v>497</v>
      </c>
      <c r="F23" s="113" t="s">
        <v>498</v>
      </c>
      <c r="G23" s="113" t="str">
        <f t="shared" si="0"/>
        <v>Aton</v>
      </c>
    </row>
    <row r="24" spans="1:7" x14ac:dyDescent="0.2">
      <c r="A24" s="113" t="s">
        <v>499</v>
      </c>
      <c r="B24" s="112">
        <v>9.131944444444446E-3</v>
      </c>
      <c r="C24" s="113" t="s">
        <v>434</v>
      </c>
      <c r="D24" s="113" t="s">
        <v>96</v>
      </c>
      <c r="E24" s="113" t="s">
        <v>96</v>
      </c>
      <c r="F24" s="113" t="s">
        <v>96</v>
      </c>
      <c r="G24" s="113" t="str">
        <f t="shared" si="0"/>
        <v>TestFrank</v>
      </c>
    </row>
    <row r="25" spans="1:7" x14ac:dyDescent="0.2">
      <c r="A25" s="113" t="s">
        <v>503</v>
      </c>
      <c r="B25" s="112">
        <v>8.9467592592592602E-3</v>
      </c>
      <c r="C25" s="113" t="s">
        <v>434</v>
      </c>
      <c r="D25" s="113" t="s">
        <v>428</v>
      </c>
      <c r="E25" s="113" t="s">
        <v>435</v>
      </c>
      <c r="F25" s="113" t="s">
        <v>521</v>
      </c>
      <c r="G25" s="113" t="str">
        <f t="shared" si="0"/>
        <v>Thermy3</v>
      </c>
    </row>
    <row r="26" spans="1:7" x14ac:dyDescent="0.2">
      <c r="A26" s="113" t="s">
        <v>505</v>
      </c>
      <c r="B26" s="112">
        <v>4.6273148148148154E-2</v>
      </c>
      <c r="C26" s="113" t="s">
        <v>445</v>
      </c>
      <c r="D26" s="113" t="s">
        <v>428</v>
      </c>
      <c r="E26" s="113" t="s">
        <v>96</v>
      </c>
      <c r="F26" s="113" t="s">
        <v>96</v>
      </c>
      <c r="G26" s="113" t="str">
        <f t="shared" si="0"/>
        <v>Flamingo</v>
      </c>
    </row>
    <row r="27" spans="1:7" x14ac:dyDescent="0.2">
      <c r="A27" s="113" t="s">
        <v>506</v>
      </c>
      <c r="B27" s="112">
        <v>3.2800925925925921E-2</v>
      </c>
      <c r="C27" s="113" t="s">
        <v>487</v>
      </c>
      <c r="D27" s="113" t="s">
        <v>428</v>
      </c>
      <c r="E27" s="113" t="s">
        <v>96</v>
      </c>
      <c r="F27" s="113" t="s">
        <v>96</v>
      </c>
      <c r="G27" s="113" t="str">
        <f t="shared" si="0"/>
        <v>Klemm Bello</v>
      </c>
    </row>
    <row r="28" spans="1:7" x14ac:dyDescent="0.2">
      <c r="A28" s="113" t="s">
        <v>509</v>
      </c>
      <c r="B28" s="112">
        <v>0.27274305555555556</v>
      </c>
      <c r="C28" s="113" t="s">
        <v>510</v>
      </c>
      <c r="D28" s="113" t="s">
        <v>428</v>
      </c>
      <c r="E28" s="113" t="s">
        <v>435</v>
      </c>
      <c r="F28" s="113" t="s">
        <v>430</v>
      </c>
      <c r="G28" s="113" t="str">
        <f t="shared" si="0"/>
        <v>Donjo</v>
      </c>
    </row>
    <row r="29" spans="1:7" x14ac:dyDescent="0.2">
      <c r="A29" s="113" t="s">
        <v>511</v>
      </c>
      <c r="B29" s="112">
        <v>9.6064814814814819E-4</v>
      </c>
      <c r="C29" s="113" t="s">
        <v>501</v>
      </c>
      <c r="D29" s="113" t="s">
        <v>428</v>
      </c>
      <c r="E29" s="113" t="s">
        <v>96</v>
      </c>
      <c r="F29" s="113" t="s">
        <v>96</v>
      </c>
      <c r="G29" s="113" t="str">
        <f t="shared" si="0"/>
        <v>Mo1QSTneu</v>
      </c>
    </row>
    <row r="30" spans="1:7" x14ac:dyDescent="0.2">
      <c r="A30" s="113" t="s">
        <v>512</v>
      </c>
      <c r="B30" s="112">
        <v>0</v>
      </c>
      <c r="C30" s="113" t="s">
        <v>451</v>
      </c>
      <c r="D30" s="113" t="s">
        <v>428</v>
      </c>
      <c r="E30" s="113" t="s">
        <v>96</v>
      </c>
      <c r="F30" s="113" t="s">
        <v>96</v>
      </c>
      <c r="G30" s="113" t="str">
        <f t="shared" si="0"/>
        <v>Mo2QSTalt</v>
      </c>
    </row>
    <row r="31" spans="1:7" x14ac:dyDescent="0.2">
      <c r="A31" s="113" t="s">
        <v>513</v>
      </c>
      <c r="B31" s="112">
        <v>0</v>
      </c>
      <c r="C31" s="113" t="s">
        <v>456</v>
      </c>
      <c r="D31" s="113" t="s">
        <v>428</v>
      </c>
      <c r="E31" s="113" t="s">
        <v>96</v>
      </c>
      <c r="F31" s="113" t="s">
        <v>96</v>
      </c>
      <c r="G31" s="113" t="str">
        <f t="shared" si="0"/>
        <v>Se4KlTneu</v>
      </c>
    </row>
    <row r="32" spans="1:7" x14ac:dyDescent="0.2">
      <c r="A32" s="113" t="s">
        <v>514</v>
      </c>
      <c r="B32" s="112">
        <v>0.16915509259259259</v>
      </c>
      <c r="C32" s="113" t="s">
        <v>456</v>
      </c>
      <c r="D32" s="113" t="s">
        <v>428</v>
      </c>
      <c r="E32" s="113" t="s">
        <v>96</v>
      </c>
      <c r="F32" s="113" t="s">
        <v>96</v>
      </c>
      <c r="G32" s="113" t="str">
        <f t="shared" si="0"/>
        <v>UCanFly</v>
      </c>
    </row>
    <row r="33" spans="1:7" x14ac:dyDescent="0.2">
      <c r="A33" s="113" t="s">
        <v>515</v>
      </c>
      <c r="B33" s="112">
        <v>2.0833333333333332E-2</v>
      </c>
      <c r="C33" s="113" t="s">
        <v>516</v>
      </c>
      <c r="D33" s="113" t="s">
        <v>428</v>
      </c>
      <c r="E33" s="113" t="s">
        <v>435</v>
      </c>
      <c r="F33" s="113" t="s">
        <v>430</v>
      </c>
      <c r="G33" s="113" t="str">
        <f t="shared" si="0"/>
        <v>SpaceW Ulli</v>
      </c>
    </row>
    <row r="34" spans="1:7" x14ac:dyDescent="0.2">
      <c r="A34" s="113" t="s">
        <v>517</v>
      </c>
      <c r="B34" s="112">
        <v>8.5891203703703692E-2</v>
      </c>
      <c r="C34" s="113" t="s">
        <v>479</v>
      </c>
      <c r="D34" s="113" t="s">
        <v>96</v>
      </c>
      <c r="E34" s="113" t="s">
        <v>518</v>
      </c>
      <c r="F34" s="113" t="s">
        <v>430</v>
      </c>
      <c r="G34" s="113" t="str">
        <f t="shared" si="0"/>
        <v>Sensortest</v>
      </c>
    </row>
    <row r="35" spans="1:7" x14ac:dyDescent="0.2">
      <c r="A35" s="113" t="s">
        <v>519</v>
      </c>
      <c r="B35" s="112">
        <v>1.3483796296296296E-2</v>
      </c>
      <c r="C35" s="113" t="s">
        <v>451</v>
      </c>
      <c r="D35" s="113" t="s">
        <v>428</v>
      </c>
      <c r="E35" s="113" t="s">
        <v>96</v>
      </c>
      <c r="F35" s="113" t="s">
        <v>96</v>
      </c>
      <c r="G35" s="113" t="str">
        <f t="shared" si="0"/>
        <v>Bronco2</v>
      </c>
    </row>
    <row r="36" spans="1:7" x14ac:dyDescent="0.2">
      <c r="A36" s="113" t="s">
        <v>520</v>
      </c>
      <c r="B36" s="112">
        <v>6.2372685185185177E-2</v>
      </c>
      <c r="C36" s="113" t="s">
        <v>454</v>
      </c>
      <c r="D36" s="113" t="s">
        <v>428</v>
      </c>
      <c r="E36" s="113" t="s">
        <v>455</v>
      </c>
      <c r="F36" s="113" t="s">
        <v>96</v>
      </c>
      <c r="G36" s="113" t="str">
        <f t="shared" si="0"/>
        <v>Sukhoi</v>
      </c>
    </row>
    <row r="37" spans="1:7" x14ac:dyDescent="0.2">
      <c r="A37">
        <v>0</v>
      </c>
      <c r="B37" s="108">
        <v>0</v>
      </c>
      <c r="C37" s="74" t="s">
        <v>501</v>
      </c>
      <c r="D37" s="74" t="e">
        <v>#VALUE!</v>
      </c>
      <c r="E37" s="74" t="e">
        <v>#VALUE!</v>
      </c>
      <c r="F37" s="74" t="e">
        <v>#VALUE!</v>
      </c>
    </row>
  </sheetData>
  <sortState ref="A2:F18">
    <sortCondition ref="B2:B1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39</vt:i4>
      </vt:variant>
    </vt:vector>
  </HeadingPairs>
  <TitlesOfParts>
    <vt:vector size="44" baseType="lpstr">
      <vt:lpstr>Modellwerte</vt:lpstr>
      <vt:lpstr>Umsetzungstabellen</vt:lpstr>
      <vt:lpstr>Versionshistorie</vt:lpstr>
      <vt:lpstr>Übersicht</vt:lpstr>
      <vt:lpstr>diag_flugzeiten</vt:lpstr>
      <vt:lpstr>Bedingung</vt:lpstr>
      <vt:lpstr>Bedingung_MX</vt:lpstr>
      <vt:lpstr>dateiname</vt:lpstr>
      <vt:lpstr>Modellwerte!Drucktitel</vt:lpstr>
      <vt:lpstr>ein_aus</vt:lpstr>
      <vt:lpstr>Flügeltyp</vt:lpstr>
      <vt:lpstr>fw_vers</vt:lpstr>
      <vt:lpstr>Inhalt</vt:lpstr>
      <vt:lpstr>ja_nein</vt:lpstr>
      <vt:lpstr>L_Index</vt:lpstr>
      <vt:lpstr>L_Schalter</vt:lpstr>
      <vt:lpstr>l_schalter_eintraege</vt:lpstr>
      <vt:lpstr>Laufrichtung</vt:lpstr>
      <vt:lpstr>Leitwerkstyp</vt:lpstr>
      <vt:lpstr>Logtyp</vt:lpstr>
      <vt:lpstr>mixer</vt:lpstr>
      <vt:lpstr>mixer_einstellungen</vt:lpstr>
      <vt:lpstr>mixer_inhalt</vt:lpstr>
      <vt:lpstr>Modellname</vt:lpstr>
      <vt:lpstr>Modelltyp</vt:lpstr>
      <vt:lpstr>mono_par_inhalt</vt:lpstr>
      <vt:lpstr>multi_par1</vt:lpstr>
      <vt:lpstr>par_file</vt:lpstr>
      <vt:lpstr>par_inhalt</vt:lpstr>
      <vt:lpstr>par_typ</vt:lpstr>
      <vt:lpstr>param1</vt:lpstr>
      <vt:lpstr>Parameter</vt:lpstr>
      <vt:lpstr>pfad</vt:lpstr>
      <vt:lpstr>Schalter</vt:lpstr>
      <vt:lpstr>schalter_eintraege</vt:lpstr>
      <vt:lpstr>Schalterstellung</vt:lpstr>
      <vt:lpstr>Servo</vt:lpstr>
      <vt:lpstr>sv_empf</vt:lpstr>
      <vt:lpstr>sv_function</vt:lpstr>
      <vt:lpstr>sv_funktion</vt:lpstr>
      <vt:lpstr>sv_phase</vt:lpstr>
      <vt:lpstr>User_Menu</vt:lpstr>
      <vt:lpstr>username</vt:lpstr>
      <vt:lpstr>Vergleich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Eichner</dc:creator>
  <cp:lastModifiedBy>hermann</cp:lastModifiedBy>
  <cp:lastPrinted>2019-02-07T09:23:31Z</cp:lastPrinted>
  <dcterms:created xsi:type="dcterms:W3CDTF">2000-11-29T18:08:12Z</dcterms:created>
  <dcterms:modified xsi:type="dcterms:W3CDTF">2019-02-07T10:10:35Z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d11aab0b-31da-465a-af0c-17ff04e4d920</vt:lpwstr>
  </property>
</Properties>
</file>